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kymsoffice-my.sharepoint.com/personal/amy_wetherby_ky_gov/Documents/Web_Dev/KWIB/WIOA_Policy/"/>
    </mc:Choice>
  </mc:AlternateContent>
  <xr:revisionPtr revIDLastSave="0" documentId="8_{57EA867A-10E7-450A-8CAF-83D08E8A8C29}" xr6:coauthVersionLast="47" xr6:coauthVersionMax="47" xr10:uidLastSave="{00000000-0000-0000-0000-000000000000}"/>
  <bookViews>
    <workbookView xWindow="2340" yWindow="2340" windowWidth="21600" windowHeight="11175" tabRatio="889" xr2:uid="{00000000-000D-0000-FFFF-FFFF00000000}"/>
  </bookViews>
  <sheets>
    <sheet name="A. Budget" sheetId="1" r:id="rId1"/>
    <sheet name="B. Allocation Method (2)" sheetId="9" r:id="rId2"/>
    <sheet name="C. Cost Sharing" sheetId="13" r:id="rId3"/>
    <sheet name="D(1). Non-Cash Committments" sheetId="17" r:id="rId4"/>
    <sheet name="D(2). Goods &amp; Services" sheetId="14" r:id="rId5"/>
    <sheet name="E. Quarterly Reconciliation" sheetId="12" r:id="rId6"/>
    <sheet name="F. Cost Sharing Rollup" sheetId="18" r:id="rId7"/>
  </sheets>
  <definedNames>
    <definedName name="_xlnm.Print_Area" localSheetId="1">'B. Allocation Method (2)'!$A$1:$S$26</definedName>
    <definedName name="_xlnm.Print_Area" localSheetId="2">'C. Cost Sharing'!$A$1:$S$69</definedName>
    <definedName name="_xlnm.Print_Area" localSheetId="6">'F. Cost Sharing Rollup'!$A$1:$S$61</definedName>
    <definedName name="_xlnm.Print_Titles" localSheetId="0">'A. Budget'!$3:$18</definedName>
    <definedName name="_xlnm.Print_Titles" localSheetId="4">'D(2). Goods &amp; Services'!$4:$4</definedName>
    <definedName name="_xlnm.Print_Titles" localSheetId="5">'E. Quarterly Reconciliation'!$4:$5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8" l="1"/>
  <c r="G55" i="12"/>
  <c r="G56" i="12"/>
  <c r="G54" i="12"/>
  <c r="G51" i="12"/>
  <c r="G47" i="12"/>
  <c r="G52" i="12" s="1"/>
  <c r="G48" i="12"/>
  <c r="E48" i="12" s="1"/>
  <c r="G49" i="12"/>
  <c r="E49" i="12" s="1"/>
  <c r="G50" i="12"/>
  <c r="G46" i="12"/>
  <c r="G39" i="12"/>
  <c r="G40" i="12"/>
  <c r="G41" i="12"/>
  <c r="G42" i="12"/>
  <c r="G43" i="12"/>
  <c r="G38" i="12"/>
  <c r="G36" i="12"/>
  <c r="H36" i="12"/>
  <c r="I36" i="12"/>
  <c r="J36" i="12"/>
  <c r="G27" i="12"/>
  <c r="G28" i="12"/>
  <c r="G29" i="12"/>
  <c r="G30" i="12"/>
  <c r="E30" i="12" s="1"/>
  <c r="F30" i="12" s="1"/>
  <c r="G31" i="12"/>
  <c r="E31" i="12" s="1"/>
  <c r="G32" i="12"/>
  <c r="E32" i="12" s="1"/>
  <c r="G33" i="12"/>
  <c r="E33" i="12" s="1"/>
  <c r="G34" i="12"/>
  <c r="E34" i="12" s="1"/>
  <c r="G35" i="12"/>
  <c r="G26" i="12"/>
  <c r="E19" i="12"/>
  <c r="K16" i="18"/>
  <c r="J14" i="18"/>
  <c r="K14" i="18"/>
  <c r="L14" i="18"/>
  <c r="L21" i="18" s="1"/>
  <c r="L59" i="18" s="1"/>
  <c r="M14" i="18"/>
  <c r="J16" i="18"/>
  <c r="L16" i="18"/>
  <c r="M16" i="18"/>
  <c r="H24" i="12"/>
  <c r="I24" i="12"/>
  <c r="J24" i="12"/>
  <c r="G20" i="12"/>
  <c r="E20" i="12" s="1"/>
  <c r="G22" i="12"/>
  <c r="E22" i="12" s="1"/>
  <c r="E41" i="12"/>
  <c r="E42" i="12"/>
  <c r="E43" i="12"/>
  <c r="E27" i="12"/>
  <c r="G16" i="12"/>
  <c r="E16" i="12" s="1"/>
  <c r="G14" i="12"/>
  <c r="G9" i="12"/>
  <c r="E9" i="12" s="1"/>
  <c r="G10" i="12"/>
  <c r="E10" i="12" s="1"/>
  <c r="G7" i="12"/>
  <c r="M21" i="18"/>
  <c r="M59" i="18" s="1"/>
  <c r="B16" i="18"/>
  <c r="B14" i="18"/>
  <c r="C14" i="18"/>
  <c r="D14" i="18"/>
  <c r="D21" i="18" s="1"/>
  <c r="D59" i="18" s="1"/>
  <c r="E14" i="18"/>
  <c r="F14" i="18"/>
  <c r="G14" i="18"/>
  <c r="H14" i="18"/>
  <c r="H21" i="18" s="1"/>
  <c r="H59" i="18" s="1"/>
  <c r="I14" i="18"/>
  <c r="I21" i="18" s="1"/>
  <c r="I59" i="18" s="1"/>
  <c r="N14" i="18"/>
  <c r="O14" i="18"/>
  <c r="P14" i="18"/>
  <c r="P21" i="18" s="1"/>
  <c r="Q14" i="18"/>
  <c r="Q21" i="18" s="1"/>
  <c r="R14" i="18"/>
  <c r="R21" i="18" s="1"/>
  <c r="R59" i="18" s="1"/>
  <c r="B15" i="18"/>
  <c r="C15" i="18"/>
  <c r="D15" i="18"/>
  <c r="E15" i="18"/>
  <c r="F15" i="18"/>
  <c r="G15" i="18"/>
  <c r="H15" i="18"/>
  <c r="I15" i="18"/>
  <c r="J15" i="18"/>
  <c r="K15" i="18"/>
  <c r="L15" i="18"/>
  <c r="M15" i="18"/>
  <c r="N15" i="18"/>
  <c r="O15" i="18"/>
  <c r="P15" i="18"/>
  <c r="Q15" i="18"/>
  <c r="R15" i="18"/>
  <c r="D16" i="18"/>
  <c r="E16" i="18"/>
  <c r="E21" i="18" s="1"/>
  <c r="E59" i="18" s="1"/>
  <c r="F16" i="18"/>
  <c r="G16" i="18"/>
  <c r="H16" i="18"/>
  <c r="I16" i="18"/>
  <c r="N16" i="18"/>
  <c r="O16" i="18"/>
  <c r="P16" i="18"/>
  <c r="Q16" i="18"/>
  <c r="R16" i="18"/>
  <c r="B17" i="18"/>
  <c r="C17" i="18"/>
  <c r="D17" i="18"/>
  <c r="E17" i="18"/>
  <c r="F17" i="18"/>
  <c r="F21" i="18" s="1"/>
  <c r="F59" i="18" s="1"/>
  <c r="G17" i="18"/>
  <c r="S17" i="18" s="1"/>
  <c r="H17" i="18"/>
  <c r="I17" i="18"/>
  <c r="J17" i="18"/>
  <c r="K17" i="18"/>
  <c r="L17" i="18"/>
  <c r="M17" i="18"/>
  <c r="N17" i="18"/>
  <c r="O17" i="18"/>
  <c r="P17" i="18"/>
  <c r="Q17" i="18"/>
  <c r="R17" i="18"/>
  <c r="B18" i="18"/>
  <c r="C18" i="18"/>
  <c r="D18" i="18"/>
  <c r="E18" i="18"/>
  <c r="S18" i="18" s="1"/>
  <c r="F18" i="18"/>
  <c r="G18" i="18"/>
  <c r="H18" i="18"/>
  <c r="I18" i="18"/>
  <c r="J18" i="18"/>
  <c r="K18" i="18"/>
  <c r="L18" i="18"/>
  <c r="M18" i="18"/>
  <c r="N18" i="18"/>
  <c r="O18" i="18"/>
  <c r="P18" i="18"/>
  <c r="Q18" i="18"/>
  <c r="R18" i="18"/>
  <c r="B19" i="18"/>
  <c r="C19" i="18"/>
  <c r="D19" i="18"/>
  <c r="E19" i="18"/>
  <c r="F19" i="18"/>
  <c r="G19" i="18"/>
  <c r="H19" i="18"/>
  <c r="I19" i="18"/>
  <c r="J19" i="18"/>
  <c r="K19" i="18"/>
  <c r="S19" i="18" s="1"/>
  <c r="L19" i="18"/>
  <c r="M19" i="18"/>
  <c r="N19" i="18"/>
  <c r="O19" i="18"/>
  <c r="P19" i="18"/>
  <c r="Q19" i="18"/>
  <c r="R19" i="18"/>
  <c r="B20" i="18"/>
  <c r="C20" i="18"/>
  <c r="D20" i="18"/>
  <c r="S20" i="18" s="1"/>
  <c r="E20" i="18"/>
  <c r="F20" i="18"/>
  <c r="G20" i="18"/>
  <c r="H20" i="18"/>
  <c r="I20" i="18"/>
  <c r="J20" i="18"/>
  <c r="K20" i="18"/>
  <c r="L20" i="18"/>
  <c r="M20" i="18"/>
  <c r="N20" i="18"/>
  <c r="O20" i="18"/>
  <c r="P20" i="18"/>
  <c r="Q20" i="18"/>
  <c r="R20" i="18"/>
  <c r="N21" i="18"/>
  <c r="N59" i="18" s="1"/>
  <c r="O21" i="18"/>
  <c r="O59" i="18" s="1"/>
  <c r="S23" i="18"/>
  <c r="S24" i="18"/>
  <c r="S25" i="18"/>
  <c r="S26" i="18"/>
  <c r="S27" i="18"/>
  <c r="S28" i="18"/>
  <c r="S29" i="18"/>
  <c r="S30" i="18"/>
  <c r="S32" i="18"/>
  <c r="S33" i="18"/>
  <c r="S34" i="18"/>
  <c r="S35" i="18"/>
  <c r="S36" i="18"/>
  <c r="S37" i="18"/>
  <c r="S38" i="18"/>
  <c r="S39" i="18"/>
  <c r="S41" i="18"/>
  <c r="S42" i="18"/>
  <c r="S43" i="18"/>
  <c r="S44" i="18"/>
  <c r="S45" i="18"/>
  <c r="S46" i="18"/>
  <c r="S47" i="18"/>
  <c r="S48" i="18"/>
  <c r="S50" i="18"/>
  <c r="S51" i="18"/>
  <c r="S52" i="18"/>
  <c r="S53" i="18"/>
  <c r="S54" i="18"/>
  <c r="S55" i="18"/>
  <c r="S56" i="18"/>
  <c r="S57" i="18"/>
  <c r="D72" i="14"/>
  <c r="C53" i="14"/>
  <c r="C44" i="14"/>
  <c r="C43" i="14"/>
  <c r="C34" i="14"/>
  <c r="C32" i="14"/>
  <c r="C16" i="14"/>
  <c r="C15" i="14"/>
  <c r="C8" i="14"/>
  <c r="C9" i="14"/>
  <c r="C54" i="14"/>
  <c r="C12" i="13"/>
  <c r="S24" i="9"/>
  <c r="P25" i="9" s="1"/>
  <c r="C39" i="14"/>
  <c r="E55" i="12"/>
  <c r="E54" i="12"/>
  <c r="D55" i="12"/>
  <c r="D54" i="12"/>
  <c r="D16" i="12"/>
  <c r="D15" i="12"/>
  <c r="G15" i="12" s="1"/>
  <c r="E15" i="12" s="1"/>
  <c r="D10" i="12"/>
  <c r="D9" i="12"/>
  <c r="D8" i="12"/>
  <c r="G8" i="12" s="1"/>
  <c r="D7" i="12"/>
  <c r="B66" i="13"/>
  <c r="B61" i="13"/>
  <c r="B52" i="13"/>
  <c r="B43" i="13"/>
  <c r="B30" i="13"/>
  <c r="B22" i="13"/>
  <c r="B16" i="13"/>
  <c r="D143" i="1"/>
  <c r="D159" i="1" s="1"/>
  <c r="D135" i="1"/>
  <c r="D157" i="1" s="1"/>
  <c r="D115" i="1"/>
  <c r="D155" i="1" s="1"/>
  <c r="D95" i="1"/>
  <c r="D153" i="1" s="1"/>
  <c r="D59" i="1"/>
  <c r="D151" i="1" s="1"/>
  <c r="D40" i="1"/>
  <c r="D149" i="1" s="1"/>
  <c r="D30" i="1"/>
  <c r="D147" i="1" s="1"/>
  <c r="J52" i="12"/>
  <c r="I52" i="12"/>
  <c r="H52" i="12"/>
  <c r="J44" i="12"/>
  <c r="I44" i="12"/>
  <c r="H44" i="12"/>
  <c r="J11" i="12"/>
  <c r="I11" i="12"/>
  <c r="I58" i="12" s="1"/>
  <c r="H11" i="12"/>
  <c r="E51" i="12"/>
  <c r="E50" i="12"/>
  <c r="E47" i="12"/>
  <c r="E46" i="12"/>
  <c r="E40" i="12"/>
  <c r="E39" i="12"/>
  <c r="E38" i="12"/>
  <c r="E35" i="12"/>
  <c r="E29" i="12"/>
  <c r="E28" i="12"/>
  <c r="E14" i="12"/>
  <c r="D51" i="12"/>
  <c r="D50" i="12"/>
  <c r="D49" i="12"/>
  <c r="D48" i="12"/>
  <c r="D47" i="12"/>
  <c r="D46" i="12"/>
  <c r="D43" i="12"/>
  <c r="D42" i="12"/>
  <c r="D41" i="12"/>
  <c r="D40" i="12"/>
  <c r="D39" i="12"/>
  <c r="D38" i="12"/>
  <c r="D35" i="12"/>
  <c r="D34" i="12"/>
  <c r="D33" i="12"/>
  <c r="D32" i="12"/>
  <c r="D31" i="12"/>
  <c r="D29" i="12"/>
  <c r="D28" i="12"/>
  <c r="D27" i="12"/>
  <c r="D23" i="12"/>
  <c r="G23" i="12" s="1"/>
  <c r="E23" i="12" s="1"/>
  <c r="D22" i="12"/>
  <c r="D21" i="12"/>
  <c r="G21" i="12" s="1"/>
  <c r="E21" i="12" s="1"/>
  <c r="D20" i="12"/>
  <c r="D19" i="12"/>
  <c r="G19" i="12" s="1"/>
  <c r="D14" i="12"/>
  <c r="D17" i="12" s="1"/>
  <c r="G17" i="12" s="1"/>
  <c r="C21" i="18" l="1"/>
  <c r="C59" i="18" s="1"/>
  <c r="F55" i="12"/>
  <c r="S16" i="18"/>
  <c r="G24" i="12"/>
  <c r="G11" i="12"/>
  <c r="E8" i="12"/>
  <c r="H58" i="12"/>
  <c r="G44" i="12"/>
  <c r="E44" i="12" s="1"/>
  <c r="J21" i="18"/>
  <c r="J59" i="18" s="1"/>
  <c r="K21" i="18"/>
  <c r="K59" i="18" s="1"/>
  <c r="B21" i="18"/>
  <c r="B59" i="18" s="1"/>
  <c r="S14" i="18"/>
  <c r="S15" i="18"/>
  <c r="G21" i="18"/>
  <c r="G59" i="18" s="1"/>
  <c r="C72" i="14"/>
  <c r="P40" i="13"/>
  <c r="P49" i="13"/>
  <c r="P50" i="13"/>
  <c r="P51" i="13"/>
  <c r="P42" i="13"/>
  <c r="P41" i="13"/>
  <c r="P39" i="13"/>
  <c r="P38" i="13"/>
  <c r="P37" i="13"/>
  <c r="P47" i="13"/>
  <c r="P36" i="13"/>
  <c r="P34" i="13"/>
  <c r="P21" i="13"/>
  <c r="P48" i="13"/>
  <c r="P35" i="13"/>
  <c r="P33" i="13"/>
  <c r="P43" i="13" s="1"/>
  <c r="P20" i="13"/>
  <c r="P19" i="13"/>
  <c r="P22" i="13" s="1"/>
  <c r="P46" i="13"/>
  <c r="P52" i="13" s="1"/>
  <c r="Q25" i="9"/>
  <c r="J58" i="12"/>
  <c r="B68" i="13"/>
  <c r="D11" i="12"/>
  <c r="D24" i="12"/>
  <c r="D56" i="12"/>
  <c r="F54" i="12"/>
  <c r="F56" i="12" s="1"/>
  <c r="D161" i="1"/>
  <c r="F10" i="12"/>
  <c r="F23" i="12"/>
  <c r="F33" i="12"/>
  <c r="F39" i="12"/>
  <c r="F43" i="12"/>
  <c r="F47" i="12"/>
  <c r="F51" i="12"/>
  <c r="F42" i="12"/>
  <c r="F48" i="12"/>
  <c r="F9" i="12"/>
  <c r="F16" i="12"/>
  <c r="F28" i="12"/>
  <c r="F32" i="12"/>
  <c r="F15" i="12"/>
  <c r="F41" i="12"/>
  <c r="F20" i="12"/>
  <c r="F46" i="12"/>
  <c r="F50" i="12"/>
  <c r="F8" i="12"/>
  <c r="F21" i="12"/>
  <c r="F27" i="12"/>
  <c r="F31" i="12"/>
  <c r="F35" i="12"/>
  <c r="F14" i="12"/>
  <c r="F34" i="12"/>
  <c r="F22" i="12"/>
  <c r="F40" i="12"/>
  <c r="F49" i="12"/>
  <c r="F29" i="12"/>
  <c r="F38" i="12"/>
  <c r="F19" i="12"/>
  <c r="E52" i="12"/>
  <c r="E11" i="12"/>
  <c r="G58" i="12" l="1"/>
  <c r="S59" i="18"/>
  <c r="S21" i="18"/>
  <c r="Q42" i="13"/>
  <c r="Q49" i="13"/>
  <c r="Q40" i="13"/>
  <c r="Q37" i="13"/>
  <c r="Q39" i="13"/>
  <c r="Q38" i="13"/>
  <c r="Q46" i="13"/>
  <c r="Q20" i="13"/>
  <c r="Q47" i="13"/>
  <c r="Q36" i="13"/>
  <c r="Q19" i="13"/>
  <c r="Q35" i="13"/>
  <c r="Q21" i="13"/>
  <c r="Q48" i="13"/>
  <c r="Q34" i="13"/>
  <c r="Q50" i="13"/>
  <c r="Q33" i="13"/>
  <c r="Q51" i="13"/>
  <c r="Q41" i="13"/>
  <c r="E58" i="12"/>
  <c r="F17" i="12"/>
  <c r="F24" i="12"/>
  <c r="S18" i="9"/>
  <c r="R25" i="9"/>
  <c r="S12" i="9"/>
  <c r="Q43" i="13" l="1"/>
  <c r="Q22" i="13"/>
  <c r="Q52" i="13"/>
  <c r="P19" i="9"/>
  <c r="Q19" i="9"/>
  <c r="Q13" i="9"/>
  <c r="P13" i="9"/>
  <c r="R34" i="13"/>
  <c r="R50" i="13"/>
  <c r="R46" i="13"/>
  <c r="R39" i="13"/>
  <c r="R19" i="13"/>
  <c r="R51" i="13"/>
  <c r="R47" i="13"/>
  <c r="R40" i="13"/>
  <c r="R36" i="13"/>
  <c r="R20" i="13"/>
  <c r="R48" i="13"/>
  <c r="R42" i="13"/>
  <c r="R41" i="13"/>
  <c r="R38" i="13"/>
  <c r="R35" i="13"/>
  <c r="R37" i="13"/>
  <c r="R33" i="13"/>
  <c r="R49" i="13"/>
  <c r="R21" i="13"/>
  <c r="C25" i="9"/>
  <c r="G25" i="9"/>
  <c r="K25" i="9"/>
  <c r="O25" i="9"/>
  <c r="F25" i="9"/>
  <c r="N25" i="9"/>
  <c r="E25" i="9"/>
  <c r="I25" i="9"/>
  <c r="M25" i="9"/>
  <c r="J25" i="9"/>
  <c r="D25" i="9"/>
  <c r="H25" i="9"/>
  <c r="L25" i="9"/>
  <c r="D44" i="12"/>
  <c r="F44" i="12" s="1"/>
  <c r="P59" i="13" l="1"/>
  <c r="P60" i="13"/>
  <c r="P55" i="13"/>
  <c r="P15" i="13"/>
  <c r="P65" i="13"/>
  <c r="P56" i="13"/>
  <c r="P57" i="13"/>
  <c r="P14" i="13"/>
  <c r="P13" i="13"/>
  <c r="P64" i="13"/>
  <c r="P58" i="13"/>
  <c r="Q59" i="13"/>
  <c r="Q60" i="13"/>
  <c r="Q55" i="13"/>
  <c r="Q15" i="13"/>
  <c r="Q65" i="13"/>
  <c r="Q66" i="13" s="1"/>
  <c r="Q14" i="13"/>
  <c r="Q13" i="13"/>
  <c r="Q64" i="13"/>
  <c r="Q56" i="13"/>
  <c r="Q57" i="13"/>
  <c r="Q58" i="13"/>
  <c r="P29" i="13"/>
  <c r="P26" i="13"/>
  <c r="P25" i="13"/>
  <c r="P27" i="13"/>
  <c r="P28" i="13"/>
  <c r="Q26" i="13"/>
  <c r="Q25" i="13"/>
  <c r="Q28" i="13"/>
  <c r="Q27" i="13"/>
  <c r="Q29" i="13"/>
  <c r="C50" i="13"/>
  <c r="C46" i="13"/>
  <c r="C39" i="13"/>
  <c r="C19" i="13"/>
  <c r="C33" i="13"/>
  <c r="C49" i="13"/>
  <c r="C42" i="13"/>
  <c r="C38" i="13"/>
  <c r="C48" i="13"/>
  <c r="C41" i="13"/>
  <c r="C37" i="13"/>
  <c r="C36" i="13"/>
  <c r="C21" i="13"/>
  <c r="C34" i="13"/>
  <c r="C40" i="13"/>
  <c r="C51" i="13"/>
  <c r="C20" i="13"/>
  <c r="C47" i="13"/>
  <c r="C35" i="13"/>
  <c r="E51" i="13"/>
  <c r="E47" i="13"/>
  <c r="E40" i="13"/>
  <c r="E36" i="13"/>
  <c r="E20" i="13"/>
  <c r="E34" i="13"/>
  <c r="E50" i="13"/>
  <c r="E46" i="13"/>
  <c r="E39" i="13"/>
  <c r="E49" i="13"/>
  <c r="E42" i="13"/>
  <c r="E38" i="13"/>
  <c r="E35" i="13"/>
  <c r="E37" i="13"/>
  <c r="E33" i="13"/>
  <c r="E19" i="13"/>
  <c r="E21" i="13"/>
  <c r="E48" i="13"/>
  <c r="E41" i="13"/>
  <c r="R22" i="13"/>
  <c r="N33" i="13"/>
  <c r="N49" i="13"/>
  <c r="N42" i="13"/>
  <c r="N38" i="13"/>
  <c r="N35" i="13"/>
  <c r="N50" i="13"/>
  <c r="N46" i="13"/>
  <c r="N39" i="13"/>
  <c r="N19" i="13"/>
  <c r="N36" i="13"/>
  <c r="N51" i="13"/>
  <c r="N48" i="13"/>
  <c r="N20" i="13"/>
  <c r="N47" i="13"/>
  <c r="N21" i="13"/>
  <c r="N34" i="13"/>
  <c r="N41" i="13"/>
  <c r="N40" i="13"/>
  <c r="N37" i="13"/>
  <c r="L48" i="13"/>
  <c r="L41" i="13"/>
  <c r="L37" i="13"/>
  <c r="L21" i="13"/>
  <c r="L34" i="13"/>
  <c r="L49" i="13"/>
  <c r="L42" i="13"/>
  <c r="L38" i="13"/>
  <c r="L50" i="13"/>
  <c r="L47" i="13"/>
  <c r="L33" i="13"/>
  <c r="L35" i="13"/>
  <c r="L39" i="13"/>
  <c r="L36" i="13"/>
  <c r="L20" i="13"/>
  <c r="L51" i="13"/>
  <c r="L46" i="13"/>
  <c r="L40" i="13"/>
  <c r="L19" i="13"/>
  <c r="I49" i="13"/>
  <c r="I42" i="13"/>
  <c r="I38" i="13"/>
  <c r="I41" i="13"/>
  <c r="I51" i="13"/>
  <c r="I47" i="13"/>
  <c r="I40" i="13"/>
  <c r="I36" i="13"/>
  <c r="I20" i="13"/>
  <c r="I48" i="13"/>
  <c r="I37" i="13"/>
  <c r="I33" i="13"/>
  <c r="I34" i="13"/>
  <c r="I19" i="13"/>
  <c r="I35" i="13"/>
  <c r="I21" i="13"/>
  <c r="I50" i="13"/>
  <c r="I39" i="13"/>
  <c r="I46" i="13"/>
  <c r="J35" i="13"/>
  <c r="J51" i="13"/>
  <c r="J47" i="13"/>
  <c r="J40" i="13"/>
  <c r="J36" i="13"/>
  <c r="J20" i="13"/>
  <c r="J33" i="13"/>
  <c r="J48" i="13"/>
  <c r="J41" i="13"/>
  <c r="J37" i="13"/>
  <c r="J21" i="13"/>
  <c r="J38" i="13"/>
  <c r="J19" i="13"/>
  <c r="J50" i="13"/>
  <c r="J49" i="13"/>
  <c r="J34" i="13"/>
  <c r="J42" i="13"/>
  <c r="J39" i="13"/>
  <c r="J46" i="13"/>
  <c r="G48" i="13"/>
  <c r="G41" i="13"/>
  <c r="G37" i="13"/>
  <c r="G21" i="13"/>
  <c r="G35" i="13"/>
  <c r="G51" i="13"/>
  <c r="G40" i="13"/>
  <c r="G50" i="13"/>
  <c r="G46" i="13"/>
  <c r="G39" i="13"/>
  <c r="G19" i="13"/>
  <c r="G47" i="13"/>
  <c r="G36" i="13"/>
  <c r="G49" i="13"/>
  <c r="G33" i="13"/>
  <c r="G34" i="13"/>
  <c r="G20" i="13"/>
  <c r="G38" i="13"/>
  <c r="G42" i="13"/>
  <c r="M51" i="13"/>
  <c r="M47" i="13"/>
  <c r="M40" i="13"/>
  <c r="M36" i="13"/>
  <c r="M20" i="13"/>
  <c r="M34" i="13"/>
  <c r="M49" i="13"/>
  <c r="M42" i="13"/>
  <c r="M38" i="13"/>
  <c r="M50" i="13"/>
  <c r="M46" i="13"/>
  <c r="M39" i="13"/>
  <c r="M35" i="13"/>
  <c r="M41" i="13"/>
  <c r="M21" i="13"/>
  <c r="M48" i="13"/>
  <c r="M37" i="13"/>
  <c r="M33" i="13"/>
  <c r="M19" i="13"/>
  <c r="F33" i="13"/>
  <c r="F49" i="13"/>
  <c r="F42" i="13"/>
  <c r="F38" i="13"/>
  <c r="F35" i="13"/>
  <c r="F50" i="13"/>
  <c r="F46" i="13"/>
  <c r="F39" i="13"/>
  <c r="F19" i="13"/>
  <c r="F40" i="13"/>
  <c r="F47" i="13"/>
  <c r="F41" i="13"/>
  <c r="F34" i="13"/>
  <c r="F20" i="13"/>
  <c r="F21" i="13"/>
  <c r="F36" i="13"/>
  <c r="F51" i="13"/>
  <c r="F48" i="13"/>
  <c r="F37" i="13"/>
  <c r="R52" i="13"/>
  <c r="H34" i="13"/>
  <c r="H50" i="13"/>
  <c r="H46" i="13"/>
  <c r="H39" i="13"/>
  <c r="H19" i="13"/>
  <c r="H51" i="13"/>
  <c r="H47" i="13"/>
  <c r="H40" i="13"/>
  <c r="H36" i="13"/>
  <c r="H20" i="13"/>
  <c r="H33" i="13"/>
  <c r="H41" i="13"/>
  <c r="H38" i="13"/>
  <c r="H35" i="13"/>
  <c r="H21" i="13"/>
  <c r="H48" i="13"/>
  <c r="H42" i="13"/>
  <c r="H49" i="13"/>
  <c r="H37" i="13"/>
  <c r="O48" i="13"/>
  <c r="O41" i="13"/>
  <c r="O37" i="13"/>
  <c r="O21" i="13"/>
  <c r="O35" i="13"/>
  <c r="O47" i="13"/>
  <c r="O36" i="13"/>
  <c r="O50" i="13"/>
  <c r="O46" i="13"/>
  <c r="O39" i="13"/>
  <c r="O19" i="13"/>
  <c r="O51" i="13"/>
  <c r="O40" i="13"/>
  <c r="O42" i="13"/>
  <c r="O38" i="13"/>
  <c r="O33" i="13"/>
  <c r="O49" i="13"/>
  <c r="O34" i="13"/>
  <c r="O20" i="13"/>
  <c r="D48" i="13"/>
  <c r="D41" i="13"/>
  <c r="D37" i="13"/>
  <c r="D21" i="13"/>
  <c r="D34" i="13"/>
  <c r="D49" i="13"/>
  <c r="D42" i="13"/>
  <c r="D38" i="13"/>
  <c r="D46" i="13"/>
  <c r="D40" i="13"/>
  <c r="D33" i="13"/>
  <c r="D19" i="13"/>
  <c r="D50" i="13"/>
  <c r="D47" i="13"/>
  <c r="D35" i="13"/>
  <c r="D20" i="13"/>
  <c r="D51" i="13"/>
  <c r="D39" i="13"/>
  <c r="D36" i="13"/>
  <c r="K50" i="13"/>
  <c r="K46" i="13"/>
  <c r="K39" i="13"/>
  <c r="K19" i="13"/>
  <c r="K33" i="13"/>
  <c r="K48" i="13"/>
  <c r="K41" i="13"/>
  <c r="K37" i="13"/>
  <c r="K21" i="13"/>
  <c r="K49" i="13"/>
  <c r="K42" i="13"/>
  <c r="K38" i="13"/>
  <c r="K34" i="13"/>
  <c r="K35" i="13"/>
  <c r="K20" i="13"/>
  <c r="K47" i="13"/>
  <c r="K36" i="13"/>
  <c r="K51" i="13"/>
  <c r="K40" i="13"/>
  <c r="S25" i="9"/>
  <c r="P61" i="13" l="1"/>
  <c r="P66" i="13"/>
  <c r="Q61" i="13"/>
  <c r="H52" i="13"/>
  <c r="S40" i="13"/>
  <c r="F52" i="13"/>
  <c r="I52" i="13"/>
  <c r="E52" i="13"/>
  <c r="H43" i="13"/>
  <c r="D22" i="13"/>
  <c r="N52" i="13"/>
  <c r="J22" i="13"/>
  <c r="K52" i="13"/>
  <c r="S38" i="13"/>
  <c r="F22" i="13"/>
  <c r="S42" i="13"/>
  <c r="L22" i="13"/>
  <c r="S21" i="13"/>
  <c r="C43" i="13"/>
  <c r="S33" i="13"/>
  <c r="S51" i="13"/>
  <c r="G22" i="13"/>
  <c r="S49" i="13"/>
  <c r="D52" i="13"/>
  <c r="G52" i="13"/>
  <c r="N22" i="13"/>
  <c r="S36" i="13"/>
  <c r="C22" i="13"/>
  <c r="S34" i="13"/>
  <c r="O22" i="13"/>
  <c r="J52" i="13"/>
  <c r="I22" i="13"/>
  <c r="L52" i="13"/>
  <c r="S19" i="13"/>
  <c r="E22" i="13"/>
  <c r="S37" i="13"/>
  <c r="S39" i="13"/>
  <c r="D43" i="13"/>
  <c r="K22" i="13"/>
  <c r="H22" i="13"/>
  <c r="F43" i="13"/>
  <c r="G43" i="13"/>
  <c r="E43" i="13"/>
  <c r="S47" i="13"/>
  <c r="S41" i="13"/>
  <c r="S46" i="13"/>
  <c r="C52" i="13"/>
  <c r="O52" i="13"/>
  <c r="M22" i="13"/>
  <c r="M52" i="13"/>
  <c r="S20" i="13"/>
  <c r="S48" i="13"/>
  <c r="S50" i="13"/>
  <c r="I43" i="13"/>
  <c r="S22" i="13" l="1"/>
  <c r="S52" i="13"/>
  <c r="J43" i="13"/>
  <c r="K43" i="13" l="1"/>
  <c r="N13" i="9"/>
  <c r="N29" i="13" l="1"/>
  <c r="N25" i="13"/>
  <c r="N26" i="13"/>
  <c r="N27" i="13"/>
  <c r="N28" i="13"/>
  <c r="L43" i="13"/>
  <c r="I19" i="9"/>
  <c r="H19" i="9"/>
  <c r="R19" i="9"/>
  <c r="R12" i="13" s="1"/>
  <c r="E19" i="9"/>
  <c r="M19" i="9"/>
  <c r="D19" i="9"/>
  <c r="L19" i="9"/>
  <c r="E13" i="9"/>
  <c r="M13" i="9"/>
  <c r="D13" i="9"/>
  <c r="L13" i="9"/>
  <c r="I13" i="9"/>
  <c r="H13" i="9"/>
  <c r="R13" i="9"/>
  <c r="C13" i="9"/>
  <c r="G13" i="9"/>
  <c r="K13" i="9"/>
  <c r="O13" i="9"/>
  <c r="C19" i="9"/>
  <c r="G19" i="9"/>
  <c r="K19" i="9"/>
  <c r="O19" i="9"/>
  <c r="O12" i="13" s="1"/>
  <c r="F13" i="9"/>
  <c r="J13" i="9"/>
  <c r="F19" i="9"/>
  <c r="J19" i="9"/>
  <c r="N19" i="9"/>
  <c r="C26" i="13" l="1"/>
  <c r="C28" i="13"/>
  <c r="C27" i="13"/>
  <c r="C29" i="13"/>
  <c r="C25" i="13"/>
  <c r="M65" i="13"/>
  <c r="M58" i="13"/>
  <c r="M13" i="13"/>
  <c r="M57" i="13"/>
  <c r="M60" i="13"/>
  <c r="M56" i="13"/>
  <c r="M15" i="13"/>
  <c r="M55" i="13"/>
  <c r="M64" i="13"/>
  <c r="M59" i="13"/>
  <c r="M14" i="13"/>
  <c r="F29" i="13"/>
  <c r="F25" i="13"/>
  <c r="F26" i="13"/>
  <c r="F27" i="13"/>
  <c r="F28" i="13"/>
  <c r="E65" i="13"/>
  <c r="E58" i="13"/>
  <c r="E13" i="13"/>
  <c r="E64" i="13"/>
  <c r="E60" i="13"/>
  <c r="E56" i="13"/>
  <c r="E15" i="13"/>
  <c r="E57" i="13"/>
  <c r="E12" i="13"/>
  <c r="E14" i="13"/>
  <c r="E55" i="13"/>
  <c r="E59" i="13"/>
  <c r="D65" i="13"/>
  <c r="D58" i="13"/>
  <c r="D59" i="13"/>
  <c r="D55" i="13"/>
  <c r="D14" i="13"/>
  <c r="D60" i="13"/>
  <c r="D56" i="13"/>
  <c r="D15" i="13"/>
  <c r="D57" i="13"/>
  <c r="D13" i="13"/>
  <c r="D64" i="13"/>
  <c r="D12" i="13"/>
  <c r="Q12" i="13" s="1"/>
  <c r="Q16" i="13" s="1"/>
  <c r="C64" i="13"/>
  <c r="C57" i="13"/>
  <c r="C60" i="13"/>
  <c r="C59" i="13"/>
  <c r="C55" i="13"/>
  <c r="C14" i="13"/>
  <c r="C56" i="13"/>
  <c r="C65" i="13"/>
  <c r="C13" i="13"/>
  <c r="C15" i="13"/>
  <c r="C58" i="13"/>
  <c r="P12" i="13"/>
  <c r="P16" i="13" s="1"/>
  <c r="L65" i="13"/>
  <c r="L58" i="13"/>
  <c r="L59" i="13"/>
  <c r="L55" i="13"/>
  <c r="L14" i="13"/>
  <c r="L60" i="13"/>
  <c r="L56" i="13"/>
  <c r="L15" i="13"/>
  <c r="L57" i="13"/>
  <c r="L64" i="13"/>
  <c r="L13" i="13"/>
  <c r="K64" i="13"/>
  <c r="K57" i="13"/>
  <c r="K56" i="13"/>
  <c r="K59" i="13"/>
  <c r="K55" i="13"/>
  <c r="K14" i="13"/>
  <c r="K60" i="13"/>
  <c r="K12" i="13"/>
  <c r="K13" i="13"/>
  <c r="K65" i="13"/>
  <c r="K58" i="13"/>
  <c r="K15" i="13"/>
  <c r="N30" i="13"/>
  <c r="O59" i="13"/>
  <c r="O55" i="13"/>
  <c r="O14" i="13"/>
  <c r="O58" i="13"/>
  <c r="O64" i="13"/>
  <c r="O57" i="13"/>
  <c r="O65" i="13"/>
  <c r="O13" i="13"/>
  <c r="O56" i="13"/>
  <c r="O15" i="13"/>
  <c r="O60" i="13"/>
  <c r="R26" i="13"/>
  <c r="R27" i="13"/>
  <c r="R25" i="13"/>
  <c r="R28" i="13"/>
  <c r="R29" i="13"/>
  <c r="H26" i="13"/>
  <c r="H27" i="13"/>
  <c r="H29" i="13"/>
  <c r="H25" i="13"/>
  <c r="H28" i="13"/>
  <c r="G59" i="13"/>
  <c r="G55" i="13"/>
  <c r="G14" i="13"/>
  <c r="G12" i="13"/>
  <c r="G65" i="13"/>
  <c r="G64" i="13"/>
  <c r="G57" i="13"/>
  <c r="G58" i="13"/>
  <c r="G15" i="13"/>
  <c r="G60" i="13"/>
  <c r="G56" i="13"/>
  <c r="G13" i="13"/>
  <c r="I29" i="13"/>
  <c r="I25" i="13"/>
  <c r="I27" i="13"/>
  <c r="I26" i="13"/>
  <c r="I28" i="13"/>
  <c r="L28" i="13"/>
  <c r="L29" i="13"/>
  <c r="L25" i="13"/>
  <c r="L12" i="13"/>
  <c r="L26" i="13"/>
  <c r="L27" i="13"/>
  <c r="J12" i="13"/>
  <c r="J64" i="13"/>
  <c r="J57" i="13"/>
  <c r="J65" i="13"/>
  <c r="J58" i="13"/>
  <c r="J13" i="13"/>
  <c r="J59" i="13"/>
  <c r="J55" i="13"/>
  <c r="J14" i="13"/>
  <c r="J60" i="13"/>
  <c r="J15" i="13"/>
  <c r="J56" i="13"/>
  <c r="O28" i="13"/>
  <c r="O26" i="13"/>
  <c r="O25" i="13"/>
  <c r="O27" i="13"/>
  <c r="O29" i="13"/>
  <c r="D28" i="13"/>
  <c r="D29" i="13"/>
  <c r="D25" i="13"/>
  <c r="D27" i="13"/>
  <c r="D26" i="13"/>
  <c r="H60" i="13"/>
  <c r="H56" i="13"/>
  <c r="H64" i="13"/>
  <c r="H57" i="13"/>
  <c r="H65" i="13"/>
  <c r="H58" i="13"/>
  <c r="H13" i="13"/>
  <c r="H55" i="13"/>
  <c r="H15" i="13"/>
  <c r="H59" i="13"/>
  <c r="H12" i="13"/>
  <c r="H14" i="13"/>
  <c r="F59" i="13"/>
  <c r="F55" i="13"/>
  <c r="F60" i="13"/>
  <c r="F56" i="13"/>
  <c r="F15" i="13"/>
  <c r="F12" i="13"/>
  <c r="F64" i="13"/>
  <c r="F57" i="13"/>
  <c r="F58" i="13"/>
  <c r="F13" i="13"/>
  <c r="F65" i="13"/>
  <c r="F14" i="13"/>
  <c r="K26" i="13"/>
  <c r="K28" i="13"/>
  <c r="K25" i="13"/>
  <c r="K27" i="13"/>
  <c r="K29" i="13"/>
  <c r="M27" i="13"/>
  <c r="M29" i="13"/>
  <c r="M25" i="13"/>
  <c r="M26" i="13"/>
  <c r="M28" i="13"/>
  <c r="I60" i="13"/>
  <c r="I56" i="13"/>
  <c r="I15" i="13"/>
  <c r="I55" i="13"/>
  <c r="I65" i="13"/>
  <c r="I58" i="13"/>
  <c r="I13" i="13"/>
  <c r="I59" i="13"/>
  <c r="I57" i="13"/>
  <c r="I64" i="13"/>
  <c r="I14" i="13"/>
  <c r="N59" i="13"/>
  <c r="N55" i="13"/>
  <c r="N60" i="13"/>
  <c r="N56" i="13"/>
  <c r="N15" i="13"/>
  <c r="N64" i="13"/>
  <c r="N57" i="13"/>
  <c r="N12" i="13"/>
  <c r="N13" i="13"/>
  <c r="N14" i="13"/>
  <c r="N58" i="13"/>
  <c r="N65" i="13"/>
  <c r="R60" i="13"/>
  <c r="R56" i="13"/>
  <c r="R64" i="13"/>
  <c r="R57" i="13"/>
  <c r="R65" i="13"/>
  <c r="R58" i="13"/>
  <c r="R13" i="13"/>
  <c r="R59" i="13"/>
  <c r="R14" i="13"/>
  <c r="R15" i="13"/>
  <c r="R55" i="13"/>
  <c r="J27" i="13"/>
  <c r="J28" i="13"/>
  <c r="J25" i="13"/>
  <c r="J29" i="13"/>
  <c r="J26" i="13"/>
  <c r="G28" i="13"/>
  <c r="G26" i="13"/>
  <c r="G29" i="13"/>
  <c r="G25" i="13"/>
  <c r="G27" i="13"/>
  <c r="E27" i="13"/>
  <c r="E29" i="13"/>
  <c r="E25" i="13"/>
  <c r="E28" i="13"/>
  <c r="E26" i="13"/>
  <c r="M43" i="13"/>
  <c r="S13" i="9"/>
  <c r="S19" i="9"/>
  <c r="D52" i="12"/>
  <c r="F52" i="12" s="1"/>
  <c r="D36" i="12"/>
  <c r="Q68" i="13" l="1"/>
  <c r="P68" i="13"/>
  <c r="K66" i="13"/>
  <c r="I16" i="13"/>
  <c r="H66" i="13"/>
  <c r="E30" i="13"/>
  <c r="R30" i="13"/>
  <c r="S58" i="13"/>
  <c r="M16" i="13"/>
  <c r="O16" i="13"/>
  <c r="L16" i="13"/>
  <c r="D66" i="13"/>
  <c r="I66" i="13"/>
  <c r="L66" i="13"/>
  <c r="J66" i="13"/>
  <c r="O66" i="13"/>
  <c r="G30" i="13"/>
  <c r="J16" i="13"/>
  <c r="J30" i="13"/>
  <c r="F16" i="13"/>
  <c r="J61" i="13"/>
  <c r="H30" i="13"/>
  <c r="S13" i="13"/>
  <c r="C66" i="13"/>
  <c r="S64" i="13"/>
  <c r="E16" i="13"/>
  <c r="M66" i="13"/>
  <c r="N61" i="13"/>
  <c r="M30" i="13"/>
  <c r="O30" i="13"/>
  <c r="I30" i="13"/>
  <c r="G66" i="13"/>
  <c r="L61" i="13"/>
  <c r="S65" i="13"/>
  <c r="S12" i="13"/>
  <c r="D16" i="13"/>
  <c r="D61" i="13"/>
  <c r="M61" i="13"/>
  <c r="S25" i="13"/>
  <c r="C30" i="13"/>
  <c r="S55" i="13"/>
  <c r="E61" i="13"/>
  <c r="H61" i="13"/>
  <c r="K16" i="13"/>
  <c r="S56" i="13"/>
  <c r="S29" i="13"/>
  <c r="R61" i="13"/>
  <c r="N16" i="13"/>
  <c r="F66" i="13"/>
  <c r="L30" i="13"/>
  <c r="G16" i="13"/>
  <c r="O61" i="13"/>
  <c r="S14" i="13"/>
  <c r="S27" i="13"/>
  <c r="H16" i="13"/>
  <c r="S57" i="13"/>
  <c r="R66" i="13"/>
  <c r="I61" i="13"/>
  <c r="F61" i="13"/>
  <c r="D30" i="13"/>
  <c r="C61" i="13"/>
  <c r="S60" i="13"/>
  <c r="F30" i="13"/>
  <c r="S28" i="13"/>
  <c r="K30" i="13"/>
  <c r="R16" i="13"/>
  <c r="D58" i="12"/>
  <c r="N66" i="13"/>
  <c r="G61" i="13"/>
  <c r="K61" i="13"/>
  <c r="C16" i="13"/>
  <c r="S59" i="13"/>
  <c r="S15" i="13"/>
  <c r="E66" i="13"/>
  <c r="S26" i="13"/>
  <c r="N43" i="13"/>
  <c r="S66" i="13" l="1"/>
  <c r="D68" i="13"/>
  <c r="L68" i="13"/>
  <c r="G68" i="13"/>
  <c r="S16" i="13"/>
  <c r="F68" i="13"/>
  <c r="I68" i="13"/>
  <c r="S61" i="13"/>
  <c r="S30" i="13"/>
  <c r="M68" i="13"/>
  <c r="K68" i="13"/>
  <c r="C68" i="13"/>
  <c r="H68" i="13"/>
  <c r="E68" i="13"/>
  <c r="J68" i="13"/>
  <c r="O43" i="13"/>
  <c r="N68" i="13"/>
  <c r="F11" i="12"/>
  <c r="O68" i="13" l="1"/>
  <c r="R43" i="13"/>
  <c r="S35" i="13"/>
  <c r="S43" i="13" s="1"/>
  <c r="S68" i="13" s="1"/>
  <c r="R68" i="13" l="1"/>
  <c r="E7" i="12" l="1"/>
  <c r="F7" i="12" s="1"/>
  <c r="E26" i="12"/>
  <c r="F26" i="12" s="1"/>
  <c r="F36" i="12" s="1"/>
  <c r="F58" i="12" s="1"/>
</calcChain>
</file>

<file path=xl/sharedStrings.xml><?xml version="1.0" encoding="utf-8"?>
<sst xmlns="http://schemas.openxmlformats.org/spreadsheetml/2006/main" count="445" uniqueCount="273">
  <si>
    <t>*</t>
  </si>
  <si>
    <t>(Note: Line Item Cost Benefit language below is for illustrative purposes - local areas must define)</t>
  </si>
  <si>
    <t>Line Item</t>
  </si>
  <si>
    <t>(Including Cost Benefit)</t>
  </si>
  <si>
    <t>Sub-total</t>
  </si>
  <si>
    <t>Total</t>
  </si>
  <si>
    <t xml:space="preserve">Other - </t>
  </si>
  <si>
    <t>Miscellaneous Pool</t>
  </si>
  <si>
    <t>Facilities Pool</t>
  </si>
  <si>
    <t>Shared Cost Item</t>
  </si>
  <si>
    <t>Total - Facilities Pool</t>
  </si>
  <si>
    <t>Total - Resource Room Pool</t>
  </si>
  <si>
    <t>Total - Outreach/Marketing Pool</t>
  </si>
  <si>
    <t>Total - Miscellaneous Pool</t>
  </si>
  <si>
    <t>Overall Regional System</t>
  </si>
  <si>
    <t>Total - All Cost Pools/All Sites</t>
  </si>
  <si>
    <t>IV.</t>
  </si>
  <si>
    <t>Total - Equipment and Supplies Pool (Partner Use)</t>
  </si>
  <si>
    <t>Equipment and Supplies Pool (Partner Use)</t>
  </si>
  <si>
    <t>Total - All Pools</t>
  </si>
  <si>
    <t>A.</t>
  </si>
  <si>
    <t># of FTE Equivalent</t>
  </si>
  <si>
    <t>% of overall FTE Equivalent</t>
  </si>
  <si>
    <t>B.</t>
  </si>
  <si>
    <t>C.</t>
  </si>
  <si>
    <r>
      <t>Occupancy</t>
    </r>
    <r>
      <rPr>
        <sz val="10"/>
        <rFont val="Arial"/>
        <family val="2"/>
      </rPr>
      <t>:  Based on actual square footage used by each partner with common space (hallways, classrooms, restrooms, Resource Center) prorated based on the percentage of actual space used.  Illustrated as follows:</t>
    </r>
  </si>
  <si>
    <t xml:space="preserve">     Facilities Pool</t>
  </si>
  <si>
    <t xml:space="preserve">     Utilities</t>
  </si>
  <si>
    <t xml:space="preserve">     Maintenance - Janitorial Service</t>
  </si>
  <si>
    <t xml:space="preserve">     Maintenance - Building (repairs, upkeep)</t>
  </si>
  <si>
    <t xml:space="preserve">     One-Stop Operator/Manager</t>
  </si>
  <si>
    <t xml:space="preserve">     Receptionist/Greeter</t>
  </si>
  <si>
    <t xml:space="preserve">     Fiscal Support Staff</t>
  </si>
  <si>
    <t xml:space="preserve">     Technology Support Staff</t>
  </si>
  <si>
    <r>
      <t xml:space="preserve">     Resource Room Pool</t>
    </r>
    <r>
      <rPr>
        <sz val="10"/>
        <rFont val="Arial"/>
        <family val="2"/>
      </rPr>
      <t xml:space="preserve"> </t>
    </r>
  </si>
  <si>
    <t xml:space="preserve">     Computer Equipment (Hardware)</t>
  </si>
  <si>
    <t xml:space="preserve">     Computer Equipment (Software)</t>
  </si>
  <si>
    <t xml:space="preserve">     Copier and Copier Maintenance</t>
  </si>
  <si>
    <t xml:space="preserve">     Fax and Fax Maintenance</t>
  </si>
  <si>
    <t xml:space="preserve">     Telephone System </t>
  </si>
  <si>
    <t xml:space="preserve">     Internet Access</t>
  </si>
  <si>
    <t xml:space="preserve">     Furniture</t>
  </si>
  <si>
    <t xml:space="preserve">     Audio-Visual Equipment</t>
  </si>
  <si>
    <t xml:space="preserve">     Supplies (paper, materials, etc.)</t>
  </si>
  <si>
    <t xml:space="preserve">     Other  (i.e., ADA equipment)</t>
  </si>
  <si>
    <r>
      <t xml:space="preserve">     Equipment and Supplies Pool  </t>
    </r>
    <r>
      <rPr>
        <sz val="10"/>
        <rFont val="Arial"/>
        <family val="2"/>
      </rPr>
      <t xml:space="preserve">(Partner Use) </t>
    </r>
  </si>
  <si>
    <t xml:space="preserve">     Postage</t>
  </si>
  <si>
    <r>
      <t xml:space="preserve">     Office Supplies</t>
    </r>
    <r>
      <rPr>
        <sz val="9"/>
        <rFont val="Arial"/>
        <family val="2"/>
      </rPr>
      <t xml:space="preserve"> (paper, materials, etc.)</t>
    </r>
  </si>
  <si>
    <t xml:space="preserve">     Other</t>
  </si>
  <si>
    <t>Total Equip and Supplies Pool</t>
  </si>
  <si>
    <t xml:space="preserve">     Outreach/Marketing Pool</t>
  </si>
  <si>
    <t xml:space="preserve">     Brochures and Printed Materials</t>
  </si>
  <si>
    <t xml:space="preserve">     Billboard Advertising</t>
  </si>
  <si>
    <t xml:space="preserve">     Media Advertising</t>
  </si>
  <si>
    <t xml:space="preserve">     Orientation Materials</t>
  </si>
  <si>
    <t xml:space="preserve">     Signage</t>
  </si>
  <si>
    <t>Summary Allocation of Shared Costs</t>
  </si>
  <si>
    <t xml:space="preserve">     Resource Room Pool</t>
  </si>
  <si>
    <t xml:space="preserve">     Equipment and Supplies Pool</t>
  </si>
  <si>
    <t xml:space="preserve">     Miscellaneous Pool </t>
  </si>
  <si>
    <t xml:space="preserve">Funding Commitments - Cash </t>
  </si>
  <si>
    <t>Funding Commitments - Other (See IV)</t>
  </si>
  <si>
    <t>All partners are funding their fair shares in the form of cash with the exception of the following partners:</t>
  </si>
  <si>
    <t>Other</t>
  </si>
  <si>
    <t xml:space="preserve">     Data Entry Support Staff</t>
  </si>
  <si>
    <t>(Information in table is a sample for illustrative purposes.)</t>
  </si>
  <si>
    <t>Resource/Cost Sharing Agreement</t>
  </si>
  <si>
    <t>End Date:</t>
  </si>
  <si>
    <t xml:space="preserve">Budget Period Begin Date: </t>
  </si>
  <si>
    <t>Budgeted Annual Cost</t>
  </si>
  <si>
    <t>Cumulative</t>
  </si>
  <si>
    <t>Expenses to Date</t>
  </si>
  <si>
    <t>Budget Balance</t>
  </si>
  <si>
    <t>Quarter 1</t>
  </si>
  <si>
    <t>Quarter 2</t>
  </si>
  <si>
    <t>Quarter 3</t>
  </si>
  <si>
    <t>Quarter 4</t>
  </si>
  <si>
    <t>October 1st thru December 31st</t>
  </si>
  <si>
    <t>January 1st thru March 31st</t>
  </si>
  <si>
    <t>April 1st thru June 30th</t>
  </si>
  <si>
    <t>July 1st thru September 30th</t>
  </si>
  <si>
    <t>System Cost Pools</t>
  </si>
  <si>
    <t>(Note: The following is an example of how some partners may fund their commitments other than through cash contributions.  Areas should modify the language below to describe any non-cash contributions from partners.)</t>
  </si>
  <si>
    <t>Older American Title V (SCSEP)</t>
  </si>
  <si>
    <t>KY Career Center Management Pool</t>
  </si>
  <si>
    <t>KY Career Center</t>
  </si>
  <si>
    <t>Total - Resource Center Pool</t>
  </si>
  <si>
    <t>Resource Center Pool</t>
  </si>
  <si>
    <t>Software, Systems use costs, Internet Access, IT maintenance</t>
  </si>
  <si>
    <t>KCC Management Pool</t>
  </si>
  <si>
    <t>Summary of Cost Pools</t>
  </si>
  <si>
    <t>TOTAL</t>
  </si>
  <si>
    <r>
      <t>Allocation Methodology</t>
    </r>
    <r>
      <rPr>
        <b/>
        <sz val="10"/>
        <rFont val="Arial"/>
        <family val="2"/>
      </rPr>
      <t xml:space="preserve">: </t>
    </r>
    <r>
      <rPr>
        <sz val="10"/>
        <rFont val="Arial"/>
        <family val="2"/>
      </rPr>
      <t xml:space="preserve"> The Kentucky Career  System partners have agreed upon the following three methodologies for determining proportionate shares for the shared cost items.</t>
    </r>
  </si>
  <si>
    <r>
      <t>Position Usage</t>
    </r>
    <r>
      <rPr>
        <sz val="10"/>
        <rFont val="Arial"/>
        <family val="2"/>
      </rPr>
      <t>:  Based on partners' Full-Time Equivalent (FTE) staff stationed at the Kentucky Career Center.  Partners with Part-Time staff stationed at the Kentucky Career Center are calculated based on Full-Time Equivalency.  Illustrated as follows:</t>
    </r>
  </si>
  <si>
    <t>Employment Services (VETS, Wagner-Peyser, Trade, LMI, UI)</t>
  </si>
  <si>
    <t>HUD Employment &amp; Training Programs</t>
  </si>
  <si>
    <t>Community Services Block Grant</t>
  </si>
  <si>
    <t>TANF</t>
  </si>
  <si>
    <t># of Square feet</t>
  </si>
  <si>
    <t>% of overall square feet</t>
  </si>
  <si>
    <r>
      <rPr>
        <u/>
        <sz val="10"/>
        <rFont val="Arial"/>
        <family val="2"/>
      </rPr>
      <t>Number of Participants:</t>
    </r>
    <r>
      <rPr>
        <sz val="10"/>
        <rFont val="Arial"/>
        <family val="2"/>
      </rPr>
      <t xml:space="preserve">  Based on partners' participants eligible for each program as compared to the total number of participants served:</t>
    </r>
  </si>
  <si>
    <t># Eligible Participants</t>
  </si>
  <si>
    <r>
      <t xml:space="preserve">   </t>
    </r>
    <r>
      <rPr>
        <sz val="10"/>
        <rFont val="Arial"/>
        <family val="2"/>
      </rPr>
      <t>Phone &amp; data lines, equipment</t>
    </r>
  </si>
  <si>
    <t xml:space="preserve">   Computer Equip/Hardware</t>
  </si>
  <si>
    <t xml:space="preserve">   Software, Systems, Internet, IT mnt</t>
  </si>
  <si>
    <t>Total  Outreach/Marketing Pool</t>
  </si>
  <si>
    <t xml:space="preserve">     KCC Management Pool</t>
  </si>
  <si>
    <t xml:space="preserve">    KCC Management Pool</t>
  </si>
  <si>
    <t>Total from Budget Tab</t>
  </si>
  <si>
    <t>Total Miscellaneous Pool</t>
  </si>
  <si>
    <t>Allocation Base: Participants</t>
  </si>
  <si>
    <t>Allocation Base: FTEs</t>
  </si>
  <si>
    <t>KENTUCKY CAREER CENTER QUARTERLY RECONCILIATION</t>
  </si>
  <si>
    <r>
      <t>Signage -</t>
    </r>
    <r>
      <rPr>
        <sz val="8"/>
        <rFont val="Arial"/>
        <family val="2"/>
      </rPr>
      <t xml:space="preserve"> </t>
    </r>
  </si>
  <si>
    <t>Orientation Materials -</t>
  </si>
  <si>
    <t xml:space="preserve">Media Advertising - </t>
  </si>
  <si>
    <t>Billboard Advertising -</t>
  </si>
  <si>
    <t xml:space="preserve">Brochures and Printed Materials - </t>
  </si>
  <si>
    <t xml:space="preserve">Supplies - </t>
  </si>
  <si>
    <r>
      <t>Furniture -</t>
    </r>
    <r>
      <rPr>
        <sz val="8"/>
        <rFont val="Arial"/>
        <family val="2"/>
      </rPr>
      <t xml:space="preserve"> </t>
    </r>
  </si>
  <si>
    <t xml:space="preserve">Postage - </t>
  </si>
  <si>
    <t xml:space="preserve">Fax and Fax Maintenance - </t>
  </si>
  <si>
    <t xml:space="preserve">Copier and Copier Maintenance - </t>
  </si>
  <si>
    <r>
      <t>Other -</t>
    </r>
    <r>
      <rPr>
        <sz val="8"/>
        <rFont val="Arial"/>
        <family val="2"/>
      </rPr>
      <t xml:space="preserve"> </t>
    </r>
  </si>
  <si>
    <r>
      <t>Supplies -</t>
    </r>
    <r>
      <rPr>
        <sz val="8"/>
        <rFont val="Arial"/>
        <family val="2"/>
      </rPr>
      <t xml:space="preserve"> </t>
    </r>
  </si>
  <si>
    <r>
      <t>Audio-Visual Equipment -</t>
    </r>
    <r>
      <rPr>
        <sz val="8"/>
        <rFont val="Arial"/>
        <family val="2"/>
      </rPr>
      <t xml:space="preserve"> </t>
    </r>
  </si>
  <si>
    <t xml:space="preserve">Furniture - </t>
  </si>
  <si>
    <t xml:space="preserve">Internet Access - </t>
  </si>
  <si>
    <t xml:space="preserve">Telephone System - </t>
  </si>
  <si>
    <r>
      <t>Computer Equipment (Software) -</t>
    </r>
    <r>
      <rPr>
        <sz val="8"/>
        <rFont val="Arial"/>
        <family val="2"/>
      </rPr>
      <t xml:space="preserve"> </t>
    </r>
  </si>
  <si>
    <t xml:space="preserve">Computer Equipment (Hardware) -  </t>
  </si>
  <si>
    <t xml:space="preserve">Technology Support Staff - </t>
  </si>
  <si>
    <t xml:space="preserve">Fiscal Support Staff - </t>
  </si>
  <si>
    <t xml:space="preserve">Data Entry/Support Staff - </t>
  </si>
  <si>
    <t xml:space="preserve">Receptionist/Greeter - </t>
  </si>
  <si>
    <r>
      <t xml:space="preserve">One-Stop Operator/Manager </t>
    </r>
    <r>
      <rPr>
        <sz val="8"/>
        <rFont val="Arial"/>
        <family val="2"/>
      </rPr>
      <t xml:space="preserve">- </t>
    </r>
  </si>
  <si>
    <t xml:space="preserve">Maintenance (Repairs, etc.) - </t>
  </si>
  <si>
    <r>
      <t xml:space="preserve">Maintenance - </t>
    </r>
    <r>
      <rPr>
        <sz val="8"/>
        <rFont val="Arial"/>
        <family val="2"/>
      </rPr>
      <t xml:space="preserve"> </t>
    </r>
  </si>
  <si>
    <r>
      <t xml:space="preserve">Utilities - </t>
    </r>
    <r>
      <rPr>
        <sz val="8"/>
        <rFont val="Arial"/>
        <family val="2"/>
      </rPr>
      <t xml:space="preserve"> </t>
    </r>
  </si>
  <si>
    <t>Kentucky Career Center Budget Planning and Reconciliation Document</t>
  </si>
  <si>
    <t>A.  Shared Cost Budget</t>
  </si>
  <si>
    <t>KCC</t>
  </si>
  <si>
    <r>
      <t>Building Rent/Lease -</t>
    </r>
    <r>
      <rPr>
        <sz val="9"/>
        <rFont val="Arial"/>
        <family val="2"/>
      </rPr>
      <t xml:space="preserve"> Cost of the physical space used for partner services, resource rooms, conference rooms, interview rooms, common areas, and training labs.  Lease includes snow removal, refuse pickup and landscaping services. </t>
    </r>
  </si>
  <si>
    <r>
      <t xml:space="preserve">Utilities - </t>
    </r>
    <r>
      <rPr>
        <sz val="9"/>
        <rFont val="Arial"/>
        <family val="2"/>
      </rPr>
      <t xml:space="preserve"> Cost of gas, electric, water</t>
    </r>
  </si>
  <si>
    <r>
      <t xml:space="preserve">Maintenance - </t>
    </r>
    <r>
      <rPr>
        <sz val="9"/>
        <rFont val="Arial"/>
        <family val="2"/>
      </rPr>
      <t xml:space="preserve"> Cost of janitorial services including cleaning crew and cleaning supplies, exterminating/pest control, garbage collection</t>
    </r>
  </si>
  <si>
    <r>
      <t xml:space="preserve">Maintenance (Repairs, etc.) - </t>
    </r>
    <r>
      <rPr>
        <sz val="9"/>
        <rFont val="Arial"/>
        <family val="2"/>
      </rPr>
      <t>Cost of minor building repairs, maintenance of equipment (air conditioning, heating systems), upkeep (painting, carpeting, flooring)</t>
    </r>
  </si>
  <si>
    <r>
      <t xml:space="preserve">Receptionist/Greeter - </t>
    </r>
    <r>
      <rPr>
        <sz val="9"/>
        <rFont val="Arial"/>
        <family val="2"/>
      </rPr>
      <t>Salary for 1 FTE receptionist available to assist the partners with phone coverage, mail needs, light typing, some scheduling, ordering of supplies, inventory, etc.</t>
    </r>
  </si>
  <si>
    <r>
      <t xml:space="preserve">Data Entry/Support Staff - </t>
    </r>
    <r>
      <rPr>
        <sz val="9"/>
        <rFont val="Arial"/>
        <family val="2"/>
      </rPr>
      <t>Salary for 2 FTE support staff to enter common customer information into the state automated system for all partner access, maintenance of records for Common Referral Form tracking, assisting partners in retrieving information on customers, maintenance of a central file of customer products (work plans, resumes, applications), etc.</t>
    </r>
  </si>
  <si>
    <r>
      <t xml:space="preserve">Fiscal Support Staff - </t>
    </r>
    <r>
      <rPr>
        <sz val="9"/>
        <rFont val="Arial"/>
        <family val="2"/>
      </rPr>
      <t>Salary for .3 FTE fiscal staff for accounting services that include invoicing, accounts payable/receivable, maintenance of fiscal documentation for audit purposes, preparation of spreadsheets for analysis, quarterly reconciliations of cost sharing expenses, etc.</t>
    </r>
  </si>
  <si>
    <r>
      <t xml:space="preserve">Technology Support Staff - </t>
    </r>
    <r>
      <rPr>
        <sz val="9"/>
        <rFont val="Arial"/>
        <family val="2"/>
      </rPr>
      <t>Salary for .25 FTE IT staff for maintenance of resource room hardware and software, web site maintenance and design, creation of one-stop production reports and materials, etc.</t>
    </r>
  </si>
  <si>
    <r>
      <t>Computer Equipment (Software) -</t>
    </r>
    <r>
      <rPr>
        <sz val="9"/>
        <rFont val="Arial"/>
        <family val="2"/>
      </rPr>
      <t xml:space="preserve"> Tutorials for Resume Writing, Word Products, OCSIS, etc. available at all sites for customer use in job search and/or training activities, etc.</t>
    </r>
  </si>
  <si>
    <r>
      <t xml:space="preserve">Copier and Copier Maintenance - </t>
    </r>
    <r>
      <rPr>
        <sz val="9"/>
        <rFont val="Arial"/>
        <family val="2"/>
      </rPr>
      <t>Cost of 3 Toshiba 4500 Copiers and maintenance contracts, one for each site, for customer use in duplicating documents</t>
    </r>
  </si>
  <si>
    <r>
      <t xml:space="preserve">Fax and Fax Maintenance - </t>
    </r>
    <r>
      <rPr>
        <sz val="9"/>
        <rFont val="Arial"/>
        <family val="2"/>
      </rPr>
      <t>Cost of 3 Lexmark Model FA1200 fax machines and maintenance contracts, one for each site, for customer use in transmittal of documents</t>
    </r>
  </si>
  <si>
    <r>
      <t xml:space="preserve">Internet Access - </t>
    </r>
    <r>
      <rPr>
        <sz val="9"/>
        <rFont val="Arial"/>
        <family val="2"/>
      </rPr>
      <t>Cost of maintaining internet access to all computers in the Resource Room for customer use.  This is accomplished in each site via (internet provider, T-1 line, etc.)</t>
    </r>
  </si>
  <si>
    <r>
      <t xml:space="preserve">Furniture - </t>
    </r>
    <r>
      <rPr>
        <sz val="9"/>
        <rFont val="Arial"/>
        <family val="2"/>
      </rPr>
      <t>Cost for customer use of furniture that includes 8 ft. tables and chairs, brochure stands, bulletin boards for job postings, waiting area furniture, etc.  (- may include training lab and/or conference room and/or interview room furniture)</t>
    </r>
  </si>
  <si>
    <r>
      <t>Audio-Visual Equipment -</t>
    </r>
    <r>
      <rPr>
        <sz val="9"/>
        <rFont val="Arial"/>
        <family val="2"/>
      </rPr>
      <t xml:space="preserve"> Cost of television and VCR/DVD player in orientation room, Litebox Model 3000 projector in training lab, mobile whiteboards, overhead projector, etc. for use in providing services to customers such as orientations, workshops, trainings, relaying information for partner supportive services, etc.</t>
    </r>
  </si>
  <si>
    <r>
      <t>Supplies -</t>
    </r>
    <r>
      <rPr>
        <sz val="9"/>
        <rFont val="Arial"/>
        <family val="2"/>
      </rPr>
      <t xml:space="preserve"> Miscellaneous supplies related to customer use such as paper, pens, envelopes, paper clips, staplers, etc.</t>
    </r>
  </si>
  <si>
    <r>
      <t>Other -</t>
    </r>
    <r>
      <rPr>
        <sz val="9"/>
        <rFont val="Arial"/>
        <family val="2"/>
      </rPr>
      <t xml:space="preserve"> Some examples may be ADA equipment, newspaper and professional journal subscriptions, training manuals, postage for customer use, etc.</t>
    </r>
  </si>
  <si>
    <r>
      <t xml:space="preserve">Copier and Copier Maintenance - </t>
    </r>
    <r>
      <rPr>
        <sz val="9"/>
        <rFont val="Arial"/>
        <family val="2"/>
      </rPr>
      <t>Cost of 3 Toshiba 4500 Copiers and maintenance contracts, one for each site, for partner use in duplicating documents</t>
    </r>
  </si>
  <si>
    <r>
      <t xml:space="preserve">Fax and Fax Maintenance - </t>
    </r>
    <r>
      <rPr>
        <sz val="9"/>
        <rFont val="Arial"/>
        <family val="2"/>
      </rPr>
      <t>Cost of 3 Lexmark Model FA1200 fax machines and maintenance contracts, one for each site, for partner use in transmittal of documents</t>
    </r>
  </si>
  <si>
    <r>
      <t>Furniture -</t>
    </r>
    <r>
      <rPr>
        <sz val="9"/>
        <rFont val="Arial"/>
        <family val="2"/>
      </rPr>
      <t xml:space="preserve"> Cost for partner use furniture, may include office space furniture, cubicles, etc.</t>
    </r>
  </si>
  <si>
    <r>
      <t xml:space="preserve">Supplies - </t>
    </r>
    <r>
      <rPr>
        <sz val="9"/>
        <rFont val="Arial"/>
        <family val="2"/>
      </rPr>
      <t>Miscellaneous supplies related to partner use such as paper, pens, envelopes, paper clips, staplers, etc.</t>
    </r>
  </si>
  <si>
    <t>Cost of installing and maintaining telephone lines, telephone system equipment, data lines,  and T-1 lines for partner use and fax machines.  Includes the cost of Meridian Model NT437 phones.  Includes local area telephone costs and long distance usage costs and other similar costs.  (24 lines, 20 phones)</t>
  </si>
  <si>
    <r>
      <t>Computer Equipment (Hardware) -</t>
    </r>
    <r>
      <rPr>
        <sz val="9"/>
        <rFont val="Arial"/>
        <family val="2"/>
      </rPr>
      <t xml:space="preserve"> 12 cubicles equipped with Dell AS2000 Systems (includes monitors, hard drives, keyboards, mouse(s), ergonomic chair and related attachments.)</t>
    </r>
  </si>
  <si>
    <t>Total - Telecommunication and Information Technology Pool</t>
  </si>
  <si>
    <r>
      <t xml:space="preserve">Computer Equipment (Hardware) -  </t>
    </r>
    <r>
      <rPr>
        <sz val="9"/>
        <rFont val="Arial"/>
        <family val="2"/>
      </rPr>
      <t>for customer use in: internet searches of job postings, word processing for employment, seeking documents,  researching labor market information, communicating via e-mail to employers, researching training program opportunities, on-line applications to educational institutions or prospective employers, etc.  (- may include costs for training lab equipment)  Six computers in Resource Room; 10 Computers in Training Room.</t>
    </r>
  </si>
  <si>
    <r>
      <t xml:space="preserve">Telephone System - </t>
    </r>
    <r>
      <rPr>
        <sz val="9"/>
        <rFont val="Arial"/>
        <family val="2"/>
      </rPr>
      <t>Cost of maintaining telephone lines in the Resource Room for customer use and fax machines.  Includes the cost of Meridian Model NT437 phones and related equipment.  Six lines, 4 phones.</t>
    </r>
  </si>
  <si>
    <t>Shared Equipment and Supplies Pool  (Partner Use)</t>
  </si>
  <si>
    <t>Outreach Pool</t>
  </si>
  <si>
    <r>
      <t xml:space="preserve">Orientation Materials - </t>
    </r>
    <r>
      <rPr>
        <sz val="9"/>
        <rFont val="Arial"/>
        <family val="2"/>
      </rPr>
      <t>Cost for production of KCC System orientation materials which include a repeating loop VCR tape describing services, self assisted exploration via local website, etc.</t>
    </r>
  </si>
  <si>
    <r>
      <t xml:space="preserve">Brochures and Printed Materials - </t>
    </r>
    <r>
      <rPr>
        <sz val="9"/>
        <rFont val="Arial"/>
        <family val="2"/>
      </rPr>
      <t xml:space="preserve">Cost of developing and producing KCC System informational brochures, business cards, flyers, resource pamphlets, etc.   </t>
    </r>
  </si>
  <si>
    <r>
      <t>Signage -</t>
    </r>
    <r>
      <rPr>
        <sz val="9"/>
        <rFont val="Arial"/>
        <family val="2"/>
      </rPr>
      <t xml:space="preserve"> Cost for interior and exterior signs for the physical KCC System site.</t>
    </r>
  </si>
  <si>
    <t>Telecommunications and Information Technology Pool</t>
  </si>
  <si>
    <t>Kentucky Career System Costs</t>
  </si>
  <si>
    <r>
      <t xml:space="preserve">KCC Operator/Manager </t>
    </r>
    <r>
      <rPr>
        <sz val="9"/>
        <rFont val="Arial"/>
        <family val="2"/>
      </rPr>
      <t>- Salary for 1 FTE to manage the activities of the KCC system.  These duties include: oversight of integration of program services, scheduling of services and activities, daily management of operations, conducting One-Stop partner meetings, production of performance reports with analysis, etc.</t>
    </r>
  </si>
  <si>
    <t>Total - KCC Management Pool</t>
  </si>
  <si>
    <r>
      <t xml:space="preserve">Postage - </t>
    </r>
    <r>
      <rPr>
        <sz val="9"/>
        <rFont val="Arial"/>
        <family val="2"/>
      </rPr>
      <t>Cost for Pinckney postage meter machine and related postage costs of partner mailings and KCC System mailings.</t>
    </r>
  </si>
  <si>
    <r>
      <t>Billboard Advertising -</t>
    </r>
    <r>
      <rPr>
        <sz val="9"/>
        <rFont val="Arial"/>
        <family val="2"/>
      </rPr>
      <t xml:space="preserve"> Cost of public service announcement billboards advertising services of the KCC System, a total of 5 billboard rentals strategically placed in targeted service areas. Each billboard monthly cost = $</t>
    </r>
  </si>
  <si>
    <r>
      <t xml:space="preserve">Media Advertising - </t>
    </r>
    <r>
      <rPr>
        <sz val="9"/>
        <rFont val="Arial"/>
        <family val="2"/>
      </rPr>
      <t>Cost for public service announcements (PSAs) on local television, radio, and newspaper outlets.  Costs include twelve PSA's, one per month targeting different services of the KCC System.  Cost per PSA = $</t>
    </r>
  </si>
  <si>
    <t>Total - Outreach Pool</t>
  </si>
  <si>
    <t>B.  Cost Allocation Method(s)</t>
  </si>
  <si>
    <r>
      <t xml:space="preserve">     </t>
    </r>
    <r>
      <rPr>
        <b/>
        <u/>
        <sz val="10"/>
        <rFont val="Arial"/>
        <family val="2"/>
      </rPr>
      <t>Cost Sharing</t>
    </r>
    <r>
      <rPr>
        <b/>
        <sz val="10"/>
        <rFont val="Arial"/>
        <family val="2"/>
      </rPr>
      <t xml:space="preserve"> - Computation of each partner's share of line items and costs pools</t>
    </r>
  </si>
  <si>
    <t>KCC:</t>
  </si>
  <si>
    <t xml:space="preserve">KCC: </t>
  </si>
  <si>
    <t>Total - Telecommunications and Information Technology Pool</t>
  </si>
  <si>
    <t>Allocation Base:  Occupancy</t>
  </si>
  <si>
    <t>TOTALS</t>
  </si>
  <si>
    <t xml:space="preserve">C.  Cost Sharing  </t>
  </si>
  <si>
    <t xml:space="preserve">      Lease Cost (includes common area)</t>
  </si>
  <si>
    <t>Telecommunication and Information Technology Pool</t>
  </si>
  <si>
    <t>KENTUCKY CAREER CENTER _____________________________</t>
  </si>
  <si>
    <t xml:space="preserve">    Telecommunications &amp; IT Pool</t>
  </si>
  <si>
    <t>Telecommunication &amp; IT Pool</t>
  </si>
  <si>
    <t>Lease Costs</t>
  </si>
  <si>
    <t>Computer Equipment (Hardware)</t>
  </si>
  <si>
    <t>Total - Telecommunications &amp; IT Pool</t>
  </si>
  <si>
    <t>Shared Equipment and Supplies Pool (Partner Use)</t>
  </si>
  <si>
    <t>KCC Location:</t>
  </si>
  <si>
    <t>Date:</t>
  </si>
  <si>
    <t>E.  Quarterly Reconciliation</t>
  </si>
  <si>
    <t>F.  Cost Sharing - Rollup</t>
  </si>
  <si>
    <t>Allocation Base: Occupancy</t>
  </si>
  <si>
    <t>Rehabilitation Act, Title I Rehabilitation Services</t>
  </si>
  <si>
    <t>Rehabilitation Act</t>
  </si>
  <si>
    <t>Employment Services</t>
  </si>
  <si>
    <t>Older American Title V</t>
  </si>
  <si>
    <t>Partner</t>
  </si>
  <si>
    <t>Fiscal Support Staff</t>
  </si>
  <si>
    <t>Technology Support Staff</t>
  </si>
  <si>
    <t>Receptionist/Greeter</t>
  </si>
  <si>
    <t>Resource Room Supplies</t>
  </si>
  <si>
    <t>Telecommunications Pool</t>
  </si>
  <si>
    <t>Resource Room Computer Equip</t>
  </si>
  <si>
    <t>Resource Room Computer Softw</t>
  </si>
  <si>
    <t>Resource Room FAX</t>
  </si>
  <si>
    <t>Resource Room Copier</t>
  </si>
  <si>
    <t>Resource Room Phone Sys</t>
  </si>
  <si>
    <t>Resource Room Internet</t>
  </si>
  <si>
    <t>Resource Room Furniture</t>
  </si>
  <si>
    <t>Resource Room Audio-Visual Equip</t>
  </si>
  <si>
    <t>Resource Room -Other (i.e., ADA equipment)</t>
  </si>
  <si>
    <t>One-Stop Manager</t>
  </si>
  <si>
    <t>Data Entry Support Staff</t>
  </si>
  <si>
    <t>Equip &amp; Supplies Pool - Office supplies</t>
  </si>
  <si>
    <t>Outreach Pool (except Other)</t>
  </si>
  <si>
    <t>Outreach Pool-Other</t>
  </si>
  <si>
    <t>Equip &amp; Supplies Pool (except Office Supplies</t>
  </si>
  <si>
    <t>Adult Education</t>
  </si>
  <si>
    <t xml:space="preserve">Cash from Partners  </t>
  </si>
  <si>
    <t>Contributions</t>
  </si>
  <si>
    <t>Payment of shared costs through the provision of goods and services by each of the partner programs will likely be the most common method of payment.  Using this payment method, the partners prepare the shared costs budget and allocate the costs using agreed-upon allocation methodologies, with a resulting total shared costs attributable to each partner.  Within the budget, the partners agree on how those costs will be funded.  One partner may pay all of the facilities costs, while another partner provides the telephone system to be used by all partners, and a third partner provides additional core services such as eligibility determination for all participating partner programs.  This flexibility in payment allows the partners to determine which payment method works best for their particular agency and takes into consideration the available resources of each program.</t>
  </si>
  <si>
    <t>Partner Commitments - Goods and Services</t>
  </si>
  <si>
    <t>Voc Rehab will be providing the office supplies for the Career Center and the Resource Room supplies and ADA equipment, thereby reducing their funding commitment amount by $5,500.</t>
  </si>
  <si>
    <t>Adult Education will cover the costs of the Outreach Pool with the exception of "Other" thereby covering their entire funding commitment of $8,300.</t>
  </si>
  <si>
    <t>D(1).  Non-Cash Commitments</t>
  </si>
  <si>
    <t>Proportionate Share</t>
  </si>
  <si>
    <t>Value</t>
  </si>
  <si>
    <t>D(2).  Non-Cash Commitments - Goods and Services</t>
  </si>
  <si>
    <r>
      <t>Identification of Shared Costs:</t>
    </r>
    <r>
      <rPr>
        <sz val="11"/>
        <rFont val="Arial"/>
        <family val="2"/>
      </rPr>
      <t xml:space="preserve"> The following costs have been agreed upon by the local partners as shared cost items associated with the operation of the Kentucky Career Center System.  A description of the cost item and benefit derived is illustrated as follows:</t>
    </r>
  </si>
  <si>
    <t>WIOA Title I (Adult, Dislocated Worker, Youth)</t>
  </si>
  <si>
    <t>WIOA Title II Adult Education</t>
  </si>
  <si>
    <t>WIOA Title I Job Corps</t>
  </si>
  <si>
    <t>WIOA Title I MSFW</t>
  </si>
  <si>
    <t>WIOA Title I Native American</t>
  </si>
  <si>
    <t xml:space="preserve">Local Workforce Development Area: </t>
  </si>
  <si>
    <t>% of eligible participants</t>
  </si>
  <si>
    <t>LWDA</t>
  </si>
  <si>
    <t>Total - KCC Mgmt. Pool</t>
  </si>
  <si>
    <t>WIOA Title I will provide the cost of the One-Stop Manager and Fiscal Support Staff thereby covering their entire funding commitment of $56,667.</t>
  </si>
  <si>
    <t>WIOA Title I</t>
  </si>
  <si>
    <t>Youthbuild</t>
  </si>
  <si>
    <t>YouthBuild</t>
  </si>
  <si>
    <t>Programs Authorized Under Sec. 212 of the Second Chance Act</t>
  </si>
  <si>
    <t>Programs Authorized Under Second Chance Act</t>
  </si>
  <si>
    <t xml:space="preserve">Career and Technical Education Programs Authorized Under Perkins </t>
  </si>
  <si>
    <t xml:space="preserve">Career and Technical Education Programs Authorized Under Carl D. Perkins </t>
  </si>
  <si>
    <t>Carl D. Perkins  Programs will assume the cost of paying for the Miscellaneous Pool thereby reducing their funding commitment by $1,550.</t>
  </si>
  <si>
    <t>Carl D. Perkins  Programs</t>
  </si>
  <si>
    <t>Example</t>
  </si>
  <si>
    <t xml:space="preserve">Example </t>
  </si>
  <si>
    <t>Wagner-Peyser (WP) will assume the cost of the Facilities Pool, Telecomunications Pool, Resource Room Computer Equipment and Software, copier and copier maintenance, fax and fax maintenance, phone system and internet.  WP will also cover the costs of Data Entry and Technology Support staff and the Receptionist/Greeter.  Additionally WP will cover the cost of the "Other" in the Outreach Pool and all of the Equipment &amp; Supplies Pool with the exception of Office supplies thereby covering their entire funding commitment of $98,867.</t>
  </si>
  <si>
    <t>NFJP</t>
  </si>
  <si>
    <t>NFJPs</t>
  </si>
  <si>
    <t xml:space="preserve">NFJP </t>
  </si>
  <si>
    <t>NFJP will assume the costs of the Resource Room furniture and Audio-Visual Equipment thereby reducing their funding commitment by $3,700.</t>
  </si>
  <si>
    <t>Budget Period From PY25 To PY26</t>
  </si>
  <si>
    <t xml:space="preserve">Cash from Other Partners </t>
  </si>
  <si>
    <t>Cash to Other Partners</t>
  </si>
  <si>
    <t>Job Corps</t>
  </si>
  <si>
    <t>Cash to Partners</t>
  </si>
  <si>
    <t>Sample</t>
  </si>
  <si>
    <t xml:space="preserve">Smaple </t>
  </si>
  <si>
    <t>Sampler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</si>
</sst>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quot;$&quot;* #,##0_);_(&quot;$&quot;* \(#,##0\);_(&quot;$&quot;* &quot;-&quot;??_);_(@_)"/>
  </numFmts>
  <fonts count="21" x14ac:knownFonts="1">
    <font>
      <sz val="10"/>
      <name val="Arial"/>
    </font>
    <font>
      <sz val="10"/>
      <name val="Arial"/>
      <family val="2"/>
    </font>
    <font>
      <b/>
      <sz val="12"/>
      <name val="Arial"/>
      <family val="2"/>
    </font>
    <font>
      <sz val="10"/>
      <name val="Arial"/>
      <family val="2"/>
    </font>
    <font>
      <b/>
      <sz val="10"/>
      <name val="Arial"/>
      <family val="2"/>
    </font>
    <font>
      <b/>
      <u/>
      <sz val="10"/>
      <name val="Arial"/>
      <family val="2"/>
    </font>
    <font>
      <u/>
      <sz val="10"/>
      <name val="Arial"/>
      <family val="2"/>
    </font>
    <font>
      <b/>
      <sz val="8"/>
      <name val="Arial"/>
      <family val="2"/>
    </font>
    <font>
      <sz val="8"/>
      <name val="Arial"/>
      <family val="2"/>
    </font>
    <font>
      <sz val="8"/>
      <name val="Arial"/>
      <family val="2"/>
    </font>
    <font>
      <b/>
      <sz val="9"/>
      <name val="Arial"/>
      <family val="2"/>
    </font>
    <font>
      <sz val="9"/>
      <name val="Arial"/>
      <family val="2"/>
    </font>
    <font>
      <i/>
      <sz val="9"/>
      <name val="Arial"/>
      <family val="2"/>
    </font>
    <font>
      <b/>
      <u/>
      <sz val="11"/>
      <name val="Arial"/>
      <family val="2"/>
    </font>
    <font>
      <b/>
      <sz val="11"/>
      <name val="Arial"/>
      <family val="2"/>
    </font>
    <font>
      <sz val="11"/>
      <name val="Arial"/>
      <family val="2"/>
    </font>
    <font>
      <sz val="10"/>
      <color rgb="FFFF0000"/>
      <name val="Arial"/>
      <family val="2"/>
    </font>
    <font>
      <b/>
      <sz val="8"/>
      <color theme="0"/>
      <name val="Arial"/>
      <family val="2"/>
    </font>
    <font>
      <b/>
      <u/>
      <sz val="12"/>
      <name val="Arial"/>
      <family val="2"/>
    </font>
    <font>
      <b/>
      <sz val="9"/>
      <color theme="0"/>
      <name val="Arial"/>
      <family val="2"/>
    </font>
    <font>
      <b/>
      <sz val="9.5"/>
      <name val="Arial"/>
      <family val="2"/>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2" tint="0.39997558519241921"/>
        <bgColor indexed="64"/>
      </patternFill>
    </fill>
    <fill>
      <patternFill patternType="solid">
        <fgColor rgb="FF09E3C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59999389629810485"/>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style="thin">
        <color indexed="64"/>
      </top>
      <bottom style="thin">
        <color indexed="8"/>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s>
  <cellStyleXfs count="4">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543">
    <xf numFmtId="0" fontId="0" fillId="0" borderId="0" xfId="0"/>
    <xf numFmtId="0" fontId="0" fillId="0" borderId="0" xfId="0" applyNumberFormat="1"/>
    <xf numFmtId="10" fontId="0" fillId="0" borderId="0" xfId="0" applyNumberFormat="1"/>
    <xf numFmtId="3" fontId="0" fillId="0" borderId="0" xfId="0" applyNumberFormat="1"/>
    <xf numFmtId="0" fontId="4" fillId="0" borderId="0" xfId="0" applyFont="1"/>
    <xf numFmtId="0" fontId="0" fillId="0" borderId="0" xfId="0" applyAlignment="1">
      <alignment vertical="top"/>
    </xf>
    <xf numFmtId="0" fontId="5" fillId="0" borderId="0" xfId="0" applyFont="1"/>
    <xf numFmtId="0" fontId="0" fillId="0" borderId="0" xfId="0" applyAlignment="1"/>
    <xf numFmtId="0" fontId="0" fillId="0" borderId="0" xfId="0" applyNumberFormat="1" applyAlignment="1">
      <alignment wrapText="1"/>
    </xf>
    <xf numFmtId="0" fontId="14" fillId="0" borderId="0" xfId="0" applyFont="1" applyAlignment="1">
      <alignment vertical="top"/>
    </xf>
    <xf numFmtId="1" fontId="0" fillId="0" borderId="0" xfId="0" applyNumberFormat="1"/>
    <xf numFmtId="0" fontId="0" fillId="0" borderId="0" xfId="0" applyFill="1"/>
    <xf numFmtId="0" fontId="16" fillId="0" borderId="0" xfId="0" applyFont="1" applyFill="1"/>
    <xf numFmtId="0" fontId="15" fillId="0" borderId="0" xfId="0" applyFont="1" applyAlignment="1">
      <alignment wrapText="1"/>
    </xf>
    <xf numFmtId="0" fontId="8" fillId="6" borderId="21" xfId="0" applyFont="1" applyFill="1" applyBorder="1"/>
    <xf numFmtId="0" fontId="8" fillId="6" borderId="5" xfId="0" applyFont="1" applyFill="1" applyBorder="1"/>
    <xf numFmtId="0" fontId="8" fillId="6" borderId="23" xfId="0" applyFont="1" applyFill="1" applyBorder="1"/>
    <xf numFmtId="0" fontId="8" fillId="6" borderId="4" xfId="0" applyFont="1" applyFill="1" applyBorder="1"/>
    <xf numFmtId="0" fontId="17" fillId="9" borderId="1" xfId="0" applyFont="1" applyFill="1" applyBorder="1" applyAlignment="1">
      <alignment horizontal="center"/>
    </xf>
    <xf numFmtId="0" fontId="17" fillId="9" borderId="3" xfId="0" applyFont="1" applyFill="1" applyBorder="1" applyAlignment="1">
      <alignment horizontal="center"/>
    </xf>
    <xf numFmtId="1" fontId="17" fillId="9" borderId="1" xfId="0" applyNumberFormat="1" applyFont="1" applyFill="1" applyBorder="1"/>
    <xf numFmtId="1" fontId="17" fillId="9" borderId="3" xfId="0" applyNumberFormat="1" applyFont="1" applyFill="1" applyBorder="1" applyAlignment="1">
      <alignment horizontal="center" wrapText="1"/>
    </xf>
    <xf numFmtId="0" fontId="7" fillId="8" borderId="21" xfId="0" applyFont="1" applyFill="1" applyBorder="1" applyAlignment="1">
      <alignment horizontal="center" vertical="top" wrapText="1"/>
    </xf>
    <xf numFmtId="0" fontId="7" fillId="8" borderId="5" xfId="0" applyFont="1" applyFill="1" applyBorder="1" applyAlignment="1">
      <alignment horizontal="center" vertical="top" wrapText="1"/>
    </xf>
    <xf numFmtId="0" fontId="8" fillId="8" borderId="21" xfId="0" applyFont="1" applyFill="1" applyBorder="1"/>
    <xf numFmtId="0" fontId="8" fillId="8" borderId="5" xfId="0" applyFont="1" applyFill="1" applyBorder="1"/>
    <xf numFmtId="0" fontId="0" fillId="8" borderId="21" xfId="0" applyFill="1" applyBorder="1"/>
    <xf numFmtId="0" fontId="0" fillId="8" borderId="5" xfId="0" applyFill="1" applyBorder="1"/>
    <xf numFmtId="0" fontId="0" fillId="13" borderId="21" xfId="0" applyFill="1" applyBorder="1"/>
    <xf numFmtId="0" fontId="0" fillId="13" borderId="5" xfId="0" applyFill="1" applyBorder="1"/>
    <xf numFmtId="1" fontId="2" fillId="0" borderId="0" xfId="0" applyNumberFormat="1" applyFont="1" applyAlignment="1">
      <alignment horizontal="center"/>
    </xf>
    <xf numFmtId="1" fontId="4" fillId="0" borderId="0" xfId="0" applyNumberFormat="1" applyFont="1" applyAlignment="1">
      <alignment horizontal="center"/>
    </xf>
    <xf numFmtId="0" fontId="2" fillId="0" borderId="0" xfId="0" applyFont="1" applyAlignment="1" applyProtection="1">
      <alignment horizontal="center"/>
      <protection locked="0"/>
    </xf>
    <xf numFmtId="0" fontId="0" fillId="0" borderId="0" xfId="0" applyProtection="1">
      <protection locked="0"/>
    </xf>
    <xf numFmtId="44" fontId="8" fillId="0" borderId="8" xfId="1" applyFont="1" applyBorder="1" applyProtection="1">
      <protection locked="0"/>
    </xf>
    <xf numFmtId="0" fontId="0" fillId="0" borderId="0" xfId="0" applyFill="1" applyProtection="1"/>
    <xf numFmtId="0" fontId="1" fillId="0" borderId="0" xfId="2"/>
    <xf numFmtId="0" fontId="1" fillId="0" borderId="0" xfId="2" applyFont="1" applyAlignment="1">
      <alignment horizontal="right"/>
    </xf>
    <xf numFmtId="0" fontId="1" fillId="0" borderId="7" xfId="2" applyBorder="1"/>
    <xf numFmtId="0" fontId="1" fillId="0" borderId="0" xfId="2" applyAlignment="1">
      <alignment horizontal="right"/>
    </xf>
    <xf numFmtId="14" fontId="1" fillId="0" borderId="7" xfId="2" applyNumberFormat="1" applyBorder="1"/>
    <xf numFmtId="0" fontId="4" fillId="0" borderId="0" xfId="2" applyFont="1" applyAlignment="1">
      <alignment vertical="top"/>
    </xf>
    <xf numFmtId="0" fontId="1" fillId="0" borderId="0" xfId="2" applyAlignment="1">
      <alignment vertical="top"/>
    </xf>
    <xf numFmtId="0" fontId="8" fillId="0" borderId="0" xfId="2" applyFont="1"/>
    <xf numFmtId="41" fontId="8" fillId="0" borderId="8" xfId="2" applyNumberFormat="1" applyFont="1" applyBorder="1" applyAlignment="1">
      <alignment horizontal="center" vertical="center" wrapText="1"/>
    </xf>
    <xf numFmtId="41" fontId="8" fillId="0" borderId="8" xfId="2" applyNumberFormat="1" applyFont="1" applyFill="1" applyBorder="1" applyAlignment="1">
      <alignment horizontal="center" vertical="center" wrapText="1"/>
    </xf>
    <xf numFmtId="0" fontId="8" fillId="0" borderId="8" xfId="2" applyFont="1" applyBorder="1"/>
    <xf numFmtId="0" fontId="1" fillId="0" borderId="8" xfId="2" applyBorder="1"/>
    <xf numFmtId="10" fontId="8" fillId="0" borderId="8" xfId="2" applyNumberFormat="1" applyFont="1" applyBorder="1"/>
    <xf numFmtId="0" fontId="8" fillId="0" borderId="0" xfId="2" applyFont="1" applyBorder="1"/>
    <xf numFmtId="10" fontId="8" fillId="0" borderId="0" xfId="2" applyNumberFormat="1" applyFont="1" applyBorder="1" applyAlignment="1">
      <alignment horizontal="centerContinuous"/>
    </xf>
    <xf numFmtId="3" fontId="8" fillId="0" borderId="8" xfId="2" applyNumberFormat="1" applyFont="1" applyBorder="1"/>
    <xf numFmtId="3" fontId="1" fillId="0" borderId="8" xfId="2" applyNumberFormat="1" applyBorder="1"/>
    <xf numFmtId="0" fontId="1" fillId="0" borderId="0" xfId="2" applyFont="1"/>
    <xf numFmtId="39" fontId="4" fillId="0" borderId="0" xfId="2" applyNumberFormat="1" applyFont="1" applyFill="1" applyAlignment="1">
      <alignment horizontal="centerContinuous"/>
    </xf>
    <xf numFmtId="39" fontId="1" fillId="0" borderId="0" xfId="2" applyNumberFormat="1" applyFont="1" applyFill="1" applyAlignment="1">
      <alignment horizontal="centerContinuous"/>
    </xf>
    <xf numFmtId="39" fontId="1" fillId="0" borderId="0" xfId="2" applyNumberFormat="1" applyFont="1" applyBorder="1" applyAlignment="1">
      <alignment horizontal="centerContinuous"/>
    </xf>
    <xf numFmtId="0" fontId="1" fillId="0" borderId="0" xfId="2" applyFont="1" applyFill="1" applyAlignment="1"/>
    <xf numFmtId="10" fontId="1" fillId="0" borderId="0" xfId="2" applyNumberFormat="1" applyFont="1" applyFill="1" applyAlignment="1"/>
    <xf numFmtId="41" fontId="10" fillId="0" borderId="2" xfId="2" applyNumberFormat="1" applyFont="1" applyBorder="1" applyAlignment="1">
      <alignment vertical="center" wrapText="1"/>
    </xf>
    <xf numFmtId="41" fontId="10" fillId="0" borderId="2" xfId="2" applyNumberFormat="1" applyFont="1" applyBorder="1" applyAlignment="1">
      <alignment horizontal="center" vertical="center" wrapText="1"/>
    </xf>
    <xf numFmtId="41" fontId="8" fillId="0" borderId="9" xfId="2" applyNumberFormat="1" applyFont="1" applyBorder="1" applyAlignment="1">
      <alignment horizontal="center" vertical="center" wrapText="1"/>
    </xf>
    <xf numFmtId="0" fontId="11" fillId="0" borderId="9" xfId="2" applyFont="1" applyFill="1" applyBorder="1" applyAlignment="1">
      <alignment vertical="top" wrapText="1"/>
    </xf>
    <xf numFmtId="0" fontId="1" fillId="0" borderId="9" xfId="2" applyFont="1" applyFill="1" applyBorder="1" applyAlignment="1">
      <alignment vertical="top" wrapText="1"/>
    </xf>
    <xf numFmtId="41" fontId="4" fillId="0" borderId="9" xfId="2" applyNumberFormat="1" applyFont="1" applyFill="1" applyBorder="1" applyAlignment="1">
      <alignment vertical="top" wrapText="1"/>
    </xf>
    <xf numFmtId="0" fontId="1" fillId="0" borderId="11" xfId="2" applyFont="1" applyFill="1" applyBorder="1" applyAlignment="1">
      <alignment vertical="top" wrapText="1"/>
    </xf>
    <xf numFmtId="0" fontId="4" fillId="0" borderId="0" xfId="2" applyFont="1" applyFill="1" applyBorder="1" applyAlignment="1">
      <alignment vertical="top" wrapText="1"/>
    </xf>
    <xf numFmtId="41" fontId="4" fillId="0" borderId="0" xfId="2" applyNumberFormat="1" applyFont="1" applyFill="1" applyBorder="1" applyAlignment="1">
      <alignment vertical="top" wrapText="1"/>
    </xf>
    <xf numFmtId="41" fontId="10" fillId="0" borderId="8" xfId="2" applyNumberFormat="1" applyFont="1" applyBorder="1" applyAlignment="1">
      <alignment vertical="center" wrapText="1"/>
    </xf>
    <xf numFmtId="41" fontId="10" fillId="0" borderId="8" xfId="2" applyNumberFormat="1" applyFont="1" applyBorder="1" applyAlignment="1">
      <alignment horizontal="center" vertical="center" wrapText="1"/>
    </xf>
    <xf numFmtId="0" fontId="4" fillId="0" borderId="8" xfId="2" applyFont="1" applyFill="1" applyBorder="1" applyAlignment="1">
      <alignment vertical="top" wrapText="1"/>
    </xf>
    <xf numFmtId="44" fontId="4" fillId="0" borderId="8" xfId="1" applyFont="1" applyFill="1" applyBorder="1" applyAlignment="1">
      <alignment vertical="top" wrapText="1"/>
    </xf>
    <xf numFmtId="0" fontId="1" fillId="0" borderId="8" xfId="2" applyFont="1" applyFill="1" applyBorder="1" applyAlignment="1">
      <alignment vertical="top" wrapText="1"/>
    </xf>
    <xf numFmtId="0" fontId="1" fillId="0" borderId="8" xfId="2" applyFont="1" applyFill="1" applyBorder="1" applyAlignment="1">
      <alignment vertical="top"/>
    </xf>
    <xf numFmtId="44" fontId="1" fillId="0" borderId="8" xfId="1" applyFont="1" applyFill="1" applyBorder="1" applyAlignment="1">
      <alignment vertical="top" wrapText="1"/>
    </xf>
    <xf numFmtId="0" fontId="1" fillId="0" borderId="0" xfId="2" applyFont="1" applyFill="1" applyBorder="1" applyAlignment="1">
      <alignment vertical="top" wrapText="1"/>
    </xf>
    <xf numFmtId="41" fontId="4" fillId="0" borderId="0" xfId="2" applyNumberFormat="1" applyFont="1" applyFill="1" applyBorder="1" applyAlignment="1">
      <alignment horizontal="centerContinuous" vertical="top" wrapText="1"/>
    </xf>
    <xf numFmtId="0" fontId="1" fillId="0" borderId="0" xfId="2" applyFill="1"/>
    <xf numFmtId="41" fontId="4" fillId="0" borderId="0" xfId="2" applyNumberFormat="1" applyFont="1" applyFill="1" applyBorder="1" applyAlignment="1">
      <alignment horizontal="right" vertical="top" wrapText="1"/>
    </xf>
    <xf numFmtId="0" fontId="1" fillId="0" borderId="3" xfId="2" applyBorder="1"/>
    <xf numFmtId="41" fontId="1" fillId="0" borderId="3" xfId="2" applyNumberFormat="1" applyFill="1" applyBorder="1"/>
    <xf numFmtId="41" fontId="4" fillId="0" borderId="0" xfId="2" applyNumberFormat="1" applyFont="1" applyFill="1" applyBorder="1" applyAlignment="1"/>
    <xf numFmtId="41" fontId="4" fillId="0" borderId="0" xfId="2" applyNumberFormat="1" applyFont="1" applyFill="1" applyBorder="1"/>
    <xf numFmtId="0" fontId="1" fillId="3" borderId="0" xfId="2" applyFill="1"/>
    <xf numFmtId="0" fontId="1" fillId="3" borderId="0" xfId="2" applyFill="1" applyBorder="1"/>
    <xf numFmtId="0" fontId="1" fillId="3" borderId="7" xfId="2" applyFill="1" applyBorder="1"/>
    <xf numFmtId="0" fontId="4" fillId="4" borderId="9" xfId="2" applyFont="1" applyFill="1" applyBorder="1" applyAlignment="1">
      <alignment horizontal="centerContinuous" vertical="top" wrapText="1"/>
    </xf>
    <xf numFmtId="0" fontId="4" fillId="4" borderId="25" xfId="2" applyFont="1" applyFill="1" applyBorder="1" applyAlignment="1">
      <alignment horizontal="centerContinuous" vertical="top" wrapText="1"/>
    </xf>
    <xf numFmtId="0" fontId="1" fillId="4" borderId="8" xfId="2" applyFill="1" applyBorder="1"/>
    <xf numFmtId="0" fontId="4" fillId="4" borderId="12" xfId="2" applyFont="1" applyFill="1" applyBorder="1" applyAlignment="1">
      <alignment horizontal="centerContinuous" vertical="top" wrapText="1"/>
    </xf>
    <xf numFmtId="0" fontId="4" fillId="4" borderId="26" xfId="2" applyFont="1" applyFill="1" applyBorder="1" applyAlignment="1">
      <alignment horizontal="centerContinuous" vertical="top" wrapText="1"/>
    </xf>
    <xf numFmtId="0" fontId="16" fillId="3" borderId="0" xfId="2" applyFont="1" applyFill="1"/>
    <xf numFmtId="0" fontId="16" fillId="0" borderId="0" xfId="2" applyFont="1"/>
    <xf numFmtId="0" fontId="11" fillId="4" borderId="3" xfId="2" applyFont="1" applyFill="1" applyBorder="1" applyAlignment="1">
      <alignment vertical="top" wrapText="1"/>
    </xf>
    <xf numFmtId="0" fontId="11" fillId="4" borderId="8" xfId="2" applyFont="1" applyFill="1" applyBorder="1" applyAlignment="1">
      <alignment vertical="top" wrapText="1"/>
    </xf>
    <xf numFmtId="44" fontId="1" fillId="2" borderId="8" xfId="1" applyFont="1" applyFill="1" applyBorder="1" applyAlignment="1">
      <alignment horizontal="center" wrapText="1"/>
    </xf>
    <xf numFmtId="44" fontId="1" fillId="0" borderId="8" xfId="1" applyFont="1" applyBorder="1" applyAlignment="1"/>
    <xf numFmtId="44" fontId="4" fillId="0" borderId="0" xfId="2" applyNumberFormat="1" applyFont="1" applyFill="1" applyBorder="1" applyAlignment="1">
      <alignment vertical="top" wrapText="1"/>
    </xf>
    <xf numFmtId="44" fontId="1" fillId="0" borderId="4" xfId="1" applyFont="1" applyFill="1" applyBorder="1" applyAlignment="1"/>
    <xf numFmtId="44" fontId="1" fillId="0" borderId="22" xfId="1" applyFont="1" applyFill="1" applyBorder="1" applyAlignment="1"/>
    <xf numFmtId="0" fontId="1" fillId="0" borderId="9" xfId="2" applyBorder="1"/>
    <xf numFmtId="44" fontId="4" fillId="0" borderId="9" xfId="1" applyFont="1" applyFill="1" applyBorder="1" applyAlignment="1">
      <alignment vertical="top" wrapText="1"/>
    </xf>
    <xf numFmtId="0" fontId="16" fillId="3" borderId="23" xfId="2" applyFont="1" applyFill="1" applyBorder="1"/>
    <xf numFmtId="0" fontId="1" fillId="4" borderId="9" xfId="2" applyFill="1" applyBorder="1"/>
    <xf numFmtId="0" fontId="11" fillId="0" borderId="8" xfId="2" applyFont="1" applyBorder="1" applyAlignment="1">
      <alignment horizontal="center" vertical="center"/>
    </xf>
    <xf numFmtId="0" fontId="1" fillId="0" borderId="0" xfId="2" applyBorder="1"/>
    <xf numFmtId="0" fontId="1" fillId="0" borderId="6" xfId="2" applyBorder="1"/>
    <xf numFmtId="0" fontId="10" fillId="0" borderId="8" xfId="2" applyFont="1" applyFill="1" applyBorder="1" applyAlignment="1">
      <alignment horizontal="center" vertical="center"/>
    </xf>
    <xf numFmtId="39" fontId="1" fillId="14" borderId="25" xfId="2" applyNumberFormat="1" applyFont="1" applyFill="1" applyBorder="1"/>
    <xf numFmtId="0" fontId="4" fillId="14" borderId="25" xfId="2" applyFont="1" applyFill="1" applyBorder="1" applyAlignment="1">
      <alignment vertical="top" wrapText="1"/>
    </xf>
    <xf numFmtId="0" fontId="1" fillId="14" borderId="8" xfId="2" applyFill="1" applyBorder="1"/>
    <xf numFmtId="0" fontId="1" fillId="14" borderId="0" xfId="2" applyFill="1"/>
    <xf numFmtId="0" fontId="1" fillId="7" borderId="8" xfId="2" applyFill="1" applyBorder="1"/>
    <xf numFmtId="0" fontId="1" fillId="7" borderId="0" xfId="2" applyFill="1"/>
    <xf numFmtId="41" fontId="4" fillId="7" borderId="26" xfId="2" applyNumberFormat="1" applyFont="1" applyFill="1" applyBorder="1" applyAlignment="1">
      <alignment horizontal="centerContinuous" vertical="top" wrapText="1"/>
    </xf>
    <xf numFmtId="41" fontId="4" fillId="7" borderId="0" xfId="2" applyNumberFormat="1" applyFont="1" applyFill="1" applyBorder="1" applyAlignment="1">
      <alignment horizontal="centerContinuous" vertical="top" wrapText="1"/>
    </xf>
    <xf numFmtId="0" fontId="1" fillId="15" borderId="8" xfId="2" applyFill="1" applyBorder="1"/>
    <xf numFmtId="0" fontId="1" fillId="15" borderId="0" xfId="2" applyFill="1"/>
    <xf numFmtId="0" fontId="1" fillId="15" borderId="9" xfId="2" applyFill="1" applyBorder="1"/>
    <xf numFmtId="0" fontId="4" fillId="15" borderId="8" xfId="2" applyFont="1" applyFill="1" applyBorder="1" applyAlignment="1">
      <alignment vertical="top" wrapText="1"/>
    </xf>
    <xf numFmtId="0" fontId="4" fillId="14" borderId="25" xfId="2" applyFont="1" applyFill="1" applyBorder="1" applyAlignment="1">
      <alignment horizontal="right" vertical="top" wrapText="1"/>
    </xf>
    <xf numFmtId="0" fontId="1" fillId="14" borderId="9" xfId="2" applyFill="1" applyBorder="1"/>
    <xf numFmtId="0" fontId="4" fillId="6" borderId="11" xfId="2" applyFont="1" applyFill="1" applyBorder="1" applyAlignment="1">
      <alignment vertical="top" wrapText="1"/>
    </xf>
    <xf numFmtId="0" fontId="4" fillId="6" borderId="24" xfId="2" applyFont="1" applyFill="1" applyBorder="1" applyAlignment="1">
      <alignment vertical="top" wrapText="1"/>
    </xf>
    <xf numFmtId="0" fontId="4" fillId="6" borderId="25" xfId="2" applyFont="1" applyFill="1" applyBorder="1" applyAlignment="1">
      <alignment vertical="top" wrapText="1"/>
    </xf>
    <xf numFmtId="39" fontId="1" fillId="6" borderId="25" xfId="2" applyNumberFormat="1" applyFont="1" applyFill="1" applyBorder="1"/>
    <xf numFmtId="0" fontId="4" fillId="6" borderId="25" xfId="2" applyFont="1" applyFill="1" applyBorder="1" applyAlignment="1">
      <alignment horizontal="right" vertical="top" wrapText="1"/>
    </xf>
    <xf numFmtId="0" fontId="1" fillId="6" borderId="8" xfId="2" applyFill="1" applyBorder="1"/>
    <xf numFmtId="0" fontId="1" fillId="6" borderId="9" xfId="2" applyFill="1" applyBorder="1"/>
    <xf numFmtId="0" fontId="1" fillId="6" borderId="0" xfId="2" applyFill="1"/>
    <xf numFmtId="0" fontId="4" fillId="14" borderId="9" xfId="2" applyFont="1" applyFill="1" applyBorder="1" applyAlignment="1">
      <alignment vertical="top" wrapText="1"/>
    </xf>
    <xf numFmtId="0" fontId="4" fillId="16" borderId="11" xfId="2" applyFont="1" applyFill="1" applyBorder="1" applyAlignment="1">
      <alignment horizontal="left" vertical="top"/>
    </xf>
    <xf numFmtId="0" fontId="4" fillId="16" borderId="24" xfId="2" applyFont="1" applyFill="1" applyBorder="1" applyAlignment="1">
      <alignment horizontal="left" vertical="top" wrapText="1"/>
    </xf>
    <xf numFmtId="39" fontId="1" fillId="16" borderId="24" xfId="2" applyNumberFormat="1" applyFont="1" applyFill="1" applyBorder="1" applyAlignment="1">
      <alignment horizontal="left"/>
    </xf>
    <xf numFmtId="0" fontId="4" fillId="16" borderId="24" xfId="2" applyFont="1" applyFill="1" applyBorder="1" applyAlignment="1">
      <alignment horizontal="right" vertical="top" wrapText="1"/>
    </xf>
    <xf numFmtId="0" fontId="1" fillId="16" borderId="8" xfId="2" applyFill="1" applyBorder="1"/>
    <xf numFmtId="0" fontId="1" fillId="16" borderId="9" xfId="2" applyFill="1" applyBorder="1"/>
    <xf numFmtId="0" fontId="1" fillId="16" borderId="0" xfId="2" applyFill="1"/>
    <xf numFmtId="0" fontId="4" fillId="11" borderId="9" xfId="2" applyFont="1" applyFill="1" applyBorder="1" applyAlignment="1">
      <alignment vertical="top" wrapText="1"/>
    </xf>
    <xf numFmtId="0" fontId="4" fillId="11" borderId="25" xfId="2" applyFont="1" applyFill="1" applyBorder="1" applyAlignment="1">
      <alignment vertical="top" wrapText="1"/>
    </xf>
    <xf numFmtId="39" fontId="1" fillId="11" borderId="25" xfId="2" applyNumberFormat="1" applyFont="1" applyFill="1" applyBorder="1"/>
    <xf numFmtId="0" fontId="4" fillId="11" borderId="25" xfId="2" applyFont="1" applyFill="1" applyBorder="1" applyAlignment="1">
      <alignment horizontal="right" vertical="top" wrapText="1"/>
    </xf>
    <xf numFmtId="0" fontId="1" fillId="11" borderId="8" xfId="2" applyFill="1" applyBorder="1"/>
    <xf numFmtId="0" fontId="1" fillId="11" borderId="9" xfId="2" applyFill="1" applyBorder="1"/>
    <xf numFmtId="0" fontId="1" fillId="11" borderId="0" xfId="2" applyFill="1"/>
    <xf numFmtId="41" fontId="4" fillId="13" borderId="9" xfId="2" applyNumberFormat="1" applyFont="1" applyFill="1" applyBorder="1" applyAlignment="1"/>
    <xf numFmtId="41" fontId="1" fillId="13" borderId="25" xfId="2" applyNumberFormat="1" applyFont="1" applyFill="1" applyBorder="1" applyAlignment="1"/>
    <xf numFmtId="0" fontId="1" fillId="13" borderId="8" xfId="2" applyFill="1" applyBorder="1"/>
    <xf numFmtId="0" fontId="16" fillId="13" borderId="9" xfId="2" applyFont="1" applyFill="1" applyBorder="1"/>
    <xf numFmtId="0" fontId="1" fillId="13" borderId="0" xfId="2" applyFill="1"/>
    <xf numFmtId="44" fontId="1" fillId="0" borderId="8" xfId="1" applyFont="1" applyFill="1" applyBorder="1" applyAlignment="1" applyProtection="1">
      <alignment vertical="top" wrapText="1"/>
      <protection locked="0"/>
    </xf>
    <xf numFmtId="1" fontId="17" fillId="9" borderId="1" xfId="0" applyNumberFormat="1" applyFont="1" applyFill="1" applyBorder="1" applyAlignment="1">
      <alignment horizontal="center"/>
    </xf>
    <xf numFmtId="0" fontId="7" fillId="0" borderId="8" xfId="0" applyFont="1" applyBorder="1" applyAlignment="1" applyProtection="1">
      <alignment horizontal="left" wrapText="1"/>
      <protection locked="0"/>
    </xf>
    <xf numFmtId="0" fontId="7" fillId="12" borderId="8" xfId="0" applyFont="1" applyFill="1" applyBorder="1" applyAlignment="1" applyProtection="1">
      <alignment vertical="center"/>
      <protection locked="0"/>
    </xf>
    <xf numFmtId="0" fontId="7" fillId="8" borderId="8" xfId="0" applyFont="1" applyFill="1" applyBorder="1" applyAlignment="1" applyProtection="1">
      <alignment vertical="top" wrapText="1"/>
      <protection locked="0"/>
    </xf>
    <xf numFmtId="0" fontId="7" fillId="10" borderId="8" xfId="0" applyFont="1" applyFill="1" applyBorder="1" applyAlignment="1" applyProtection="1">
      <alignment vertical="top" wrapText="1"/>
      <protection locked="0"/>
    </xf>
    <xf numFmtId="0" fontId="7" fillId="11" borderId="8" xfId="0" applyFont="1" applyFill="1" applyBorder="1" applyAlignment="1" applyProtection="1">
      <alignment vertical="top" wrapText="1"/>
      <protection locked="0"/>
    </xf>
    <xf numFmtId="0" fontId="7" fillId="13" borderId="8" xfId="0" applyFont="1" applyFill="1" applyBorder="1" applyAlignment="1" applyProtection="1">
      <alignment vertical="top" wrapText="1"/>
      <protection locked="0"/>
    </xf>
    <xf numFmtId="44" fontId="8" fillId="0" borderId="8" xfId="1" applyFont="1" applyBorder="1" applyProtection="1"/>
    <xf numFmtId="44" fontId="8" fillId="7" borderId="8" xfId="1" applyFont="1" applyFill="1" applyBorder="1" applyProtection="1"/>
    <xf numFmtId="44" fontId="8" fillId="6" borderId="8" xfId="1" applyFont="1" applyFill="1" applyBorder="1" applyProtection="1"/>
    <xf numFmtId="44" fontId="8" fillId="0" borderId="8" xfId="0" applyNumberFormat="1" applyFont="1" applyBorder="1" applyProtection="1"/>
    <xf numFmtId="44" fontId="8" fillId="0" borderId="8" xfId="0" applyNumberFormat="1" applyFont="1" applyFill="1" applyBorder="1" applyProtection="1"/>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4" fillId="0" borderId="0" xfId="0" applyFont="1" applyAlignment="1">
      <alignment horizontal="left"/>
    </xf>
    <xf numFmtId="0" fontId="3"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44" fontId="4" fillId="0" borderId="0" xfId="1" applyFont="1" applyFill="1" applyBorder="1" applyProtection="1"/>
    <xf numFmtId="0" fontId="2" fillId="0" borderId="0" xfId="0" applyFont="1" applyAlignment="1" applyProtection="1">
      <protection locked="0"/>
    </xf>
    <xf numFmtId="0" fontId="18" fillId="0" borderId="0" xfId="0" applyFont="1" applyBorder="1" applyAlignment="1">
      <alignment horizontal="left" wrapText="1"/>
    </xf>
    <xf numFmtId="0" fontId="0" fillId="0" borderId="0" xfId="0" applyBorder="1" applyAlignment="1">
      <alignment horizontal="left"/>
    </xf>
    <xf numFmtId="0" fontId="2" fillId="0" borderId="0" xfId="0" applyFont="1" applyAlignment="1" applyProtection="1">
      <alignment horizontal="left" wrapText="1"/>
      <protection locked="0"/>
    </xf>
    <xf numFmtId="0" fontId="2" fillId="0" borderId="25" xfId="0" applyFont="1" applyBorder="1" applyAlignment="1" applyProtection="1">
      <protection locked="0"/>
    </xf>
    <xf numFmtId="0" fontId="19" fillId="9" borderId="1" xfId="0" applyFont="1" applyFill="1" applyBorder="1" applyAlignment="1">
      <alignment horizontal="center"/>
    </xf>
    <xf numFmtId="0" fontId="19" fillId="9" borderId="3" xfId="0" applyFont="1" applyFill="1" applyBorder="1" applyAlignment="1">
      <alignment horizontal="center"/>
    </xf>
    <xf numFmtId="1" fontId="11" fillId="0" borderId="0" xfId="0" applyNumberFormat="1" applyFont="1"/>
    <xf numFmtId="0" fontId="10" fillId="11" borderId="1" xfId="0" applyFont="1" applyFill="1" applyBorder="1" applyAlignment="1" applyProtection="1">
      <alignment vertical="top" wrapText="1"/>
      <protection locked="0"/>
    </xf>
    <xf numFmtId="0" fontId="10" fillId="11" borderId="2" xfId="0" applyFont="1" applyFill="1" applyBorder="1" applyAlignment="1" applyProtection="1">
      <alignment vertical="top" wrapText="1"/>
      <protection locked="0"/>
    </xf>
    <xf numFmtId="0" fontId="11" fillId="0" borderId="0" xfId="0" applyFont="1" applyFill="1" applyBorder="1" applyAlignment="1">
      <alignment horizontal="center" vertical="center" wrapText="1"/>
    </xf>
    <xf numFmtId="0" fontId="11" fillId="0" borderId="0" xfId="0" applyFont="1" applyFill="1"/>
    <xf numFmtId="44" fontId="10" fillId="0" borderId="0" xfId="1" applyFont="1" applyFill="1" applyBorder="1"/>
    <xf numFmtId="0" fontId="11" fillId="0" borderId="0" xfId="0" applyFont="1"/>
    <xf numFmtId="0" fontId="0" fillId="0" borderId="0" xfId="0" applyBorder="1"/>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1" xfId="0" applyFont="1" applyFill="1" applyBorder="1" applyAlignment="1" applyProtection="1">
      <alignment horizontal="left" vertical="center" wrapText="1"/>
      <protection locked="0"/>
    </xf>
    <xf numFmtId="44" fontId="10" fillId="0" borderId="6" xfId="1" applyFont="1" applyFill="1" applyBorder="1" applyAlignment="1">
      <alignment horizontal="center" vertical="center"/>
    </xf>
    <xf numFmtId="44" fontId="10" fillId="0" borderId="7" xfId="1" applyFont="1" applyFill="1" applyBorder="1" applyAlignment="1">
      <alignment horizontal="center" vertical="center"/>
    </xf>
    <xf numFmtId="0" fontId="2" fillId="17" borderId="0" xfId="2" applyFont="1" applyFill="1"/>
    <xf numFmtId="0" fontId="1" fillId="17" borderId="0" xfId="2" applyFill="1"/>
    <xf numFmtId="1" fontId="2" fillId="17" borderId="0" xfId="0" applyNumberFormat="1" applyFont="1" applyFill="1" applyAlignment="1">
      <alignment horizontal="center"/>
    </xf>
    <xf numFmtId="39" fontId="1" fillId="0" borderId="0" xfId="2" applyNumberFormat="1" applyFont="1" applyFill="1" applyAlignment="1">
      <alignment horizontal="left"/>
    </xf>
    <xf numFmtId="0" fontId="1" fillId="0" borderId="0" xfId="2" applyAlignment="1">
      <alignment horizontal="center"/>
    </xf>
    <xf numFmtId="0" fontId="1" fillId="0" borderId="0" xfId="2" applyFont="1" applyAlignment="1">
      <alignment horizontal="center"/>
    </xf>
    <xf numFmtId="39" fontId="4" fillId="0" borderId="0" xfId="2" applyNumberFormat="1" applyFont="1" applyFill="1" applyAlignment="1">
      <alignment horizontal="left"/>
    </xf>
    <xf numFmtId="0" fontId="1" fillId="0" borderId="0" xfId="2" applyBorder="1" applyAlignment="1">
      <alignment horizontal="center"/>
    </xf>
    <xf numFmtId="14" fontId="1" fillId="0" borderId="0" xfId="2" applyNumberFormat="1" applyBorder="1" applyAlignment="1">
      <alignment horizontal="center"/>
    </xf>
    <xf numFmtId="0" fontId="1" fillId="0" borderId="0" xfId="2" applyAlignment="1">
      <alignment horizontal="left"/>
    </xf>
    <xf numFmtId="0" fontId="4" fillId="0" borderId="0" xfId="2" applyFont="1" applyAlignment="1">
      <alignment horizontal="right"/>
    </xf>
    <xf numFmtId="0" fontId="4" fillId="7" borderId="27" xfId="2" applyFont="1" applyFill="1" applyBorder="1" applyAlignment="1">
      <alignment horizontal="left" vertical="top" wrapText="1"/>
    </xf>
    <xf numFmtId="0" fontId="4" fillId="7" borderId="18" xfId="2" applyFont="1" applyFill="1" applyBorder="1" applyAlignment="1">
      <alignment vertical="top" wrapText="1"/>
    </xf>
    <xf numFmtId="44" fontId="4" fillId="7" borderId="13" xfId="1" applyFont="1" applyFill="1" applyBorder="1" applyAlignment="1">
      <alignment vertical="top" wrapText="1"/>
    </xf>
    <xf numFmtId="0" fontId="4" fillId="8" borderId="18" xfId="2" applyFont="1" applyFill="1" applyBorder="1" applyAlignment="1">
      <alignment vertical="top" wrapText="1"/>
    </xf>
    <xf numFmtId="44" fontId="4" fillId="8" borderId="13" xfId="1" applyFont="1" applyFill="1" applyBorder="1" applyAlignment="1">
      <alignment vertical="top" wrapText="1"/>
    </xf>
    <xf numFmtId="44" fontId="4" fillId="11" borderId="8" xfId="1" applyFont="1" applyFill="1" applyBorder="1" applyAlignment="1">
      <alignment horizontal="left"/>
    </xf>
    <xf numFmtId="44" fontId="10" fillId="11" borderId="8" xfId="1" applyFont="1" applyFill="1" applyBorder="1" applyAlignment="1">
      <alignment horizontal="center"/>
    </xf>
    <xf numFmtId="41" fontId="4" fillId="13" borderId="8" xfId="2" applyNumberFormat="1" applyFont="1" applyFill="1" applyBorder="1"/>
    <xf numFmtId="44" fontId="4" fillId="13" borderId="8" xfId="1" applyFont="1" applyFill="1" applyBorder="1" applyAlignment="1"/>
    <xf numFmtId="44" fontId="4" fillId="13" borderId="8" xfId="1" applyFont="1" applyFill="1" applyBorder="1"/>
    <xf numFmtId="0" fontId="4" fillId="6" borderId="29" xfId="2" applyFont="1" applyFill="1" applyBorder="1" applyAlignment="1">
      <alignment horizontal="left" vertical="top"/>
    </xf>
    <xf numFmtId="0" fontId="4" fillId="14" borderId="29" xfId="2" applyFont="1" applyFill="1" applyBorder="1" applyAlignment="1">
      <alignment horizontal="left" vertical="top"/>
    </xf>
    <xf numFmtId="0" fontId="4" fillId="16" borderId="29" xfId="2" applyFont="1" applyFill="1" applyBorder="1" applyAlignment="1">
      <alignment horizontal="left" vertical="top"/>
    </xf>
    <xf numFmtId="0" fontId="4" fillId="11" borderId="29" xfId="2" applyFont="1" applyFill="1" applyBorder="1" applyAlignment="1">
      <alignment horizontal="left" vertical="top"/>
    </xf>
    <xf numFmtId="0" fontId="4" fillId="13" borderId="29" xfId="2" applyFont="1" applyFill="1" applyBorder="1" applyAlignment="1">
      <alignment horizontal="left" vertical="top"/>
    </xf>
    <xf numFmtId="0" fontId="1" fillId="0" borderId="1" xfId="2" applyBorder="1"/>
    <xf numFmtId="0" fontId="1" fillId="0" borderId="20" xfId="2" applyBorder="1"/>
    <xf numFmtId="0" fontId="4" fillId="15" borderId="9" xfId="2" applyFont="1" applyFill="1" applyBorder="1" applyAlignment="1">
      <alignment vertical="top" wrapText="1"/>
    </xf>
    <xf numFmtId="41" fontId="4" fillId="15" borderId="25" xfId="2" applyNumberFormat="1" applyFont="1" applyFill="1" applyBorder="1" applyAlignment="1">
      <alignment vertical="top" wrapText="1"/>
    </xf>
    <xf numFmtId="0" fontId="4" fillId="15" borderId="29" xfId="2" applyFont="1" applyFill="1" applyBorder="1" applyAlignment="1">
      <alignment horizontal="left" vertical="top"/>
    </xf>
    <xf numFmtId="0" fontId="1" fillId="15" borderId="25" xfId="2" applyFill="1" applyBorder="1"/>
    <xf numFmtId="0" fontId="4" fillId="0" borderId="30" xfId="2" applyFont="1" applyFill="1" applyBorder="1" applyAlignment="1">
      <alignment vertical="top" wrapText="1"/>
    </xf>
    <xf numFmtId="44" fontId="4" fillId="6" borderId="24" xfId="2" applyNumberFormat="1" applyFont="1" applyFill="1" applyBorder="1" applyAlignment="1">
      <alignment vertical="top" wrapText="1"/>
    </xf>
    <xf numFmtId="44" fontId="4" fillId="15" borderId="8" xfId="1" applyFont="1" applyFill="1" applyBorder="1" applyAlignment="1">
      <alignment wrapText="1"/>
    </xf>
    <xf numFmtId="0" fontId="4" fillId="6" borderId="18" xfId="2" applyFont="1" applyFill="1" applyBorder="1" applyAlignment="1">
      <alignment vertical="top" wrapText="1"/>
    </xf>
    <xf numFmtId="44" fontId="4" fillId="6" borderId="13" xfId="1" applyFont="1" applyFill="1" applyBorder="1" applyAlignment="1">
      <alignment vertical="top" wrapText="1"/>
    </xf>
    <xf numFmtId="0" fontId="4" fillId="17" borderId="19" xfId="2" applyFont="1" applyFill="1" applyBorder="1" applyAlignment="1">
      <alignment vertical="top" wrapText="1"/>
    </xf>
    <xf numFmtId="44" fontId="4" fillId="17" borderId="13" xfId="1" applyFont="1" applyFill="1" applyBorder="1" applyAlignment="1">
      <alignment vertical="top" wrapText="1"/>
    </xf>
    <xf numFmtId="41" fontId="4" fillId="0" borderId="0" xfId="2" applyNumberFormat="1" applyFont="1" applyFill="1" applyBorder="1" applyAlignment="1">
      <alignment horizontal="center"/>
    </xf>
    <xf numFmtId="41" fontId="4" fillId="18" borderId="8" xfId="2" applyNumberFormat="1" applyFont="1" applyFill="1" applyBorder="1" applyAlignment="1">
      <alignment horizontal="center"/>
    </xf>
    <xf numFmtId="44" fontId="10" fillId="18" borderId="8" xfId="1" applyFont="1" applyFill="1" applyBorder="1" applyAlignment="1"/>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8" xfId="0" applyFont="1" applyBorder="1" applyAlignment="1" applyProtection="1">
      <alignment horizontal="left" vertical="top"/>
      <protection locked="0"/>
    </xf>
    <xf numFmtId="0" fontId="7" fillId="0" borderId="8" xfId="0" applyFont="1" applyBorder="1" applyAlignment="1" applyProtection="1">
      <alignment vertical="top" wrapText="1"/>
      <protection locked="0"/>
    </xf>
    <xf numFmtId="44" fontId="10" fillId="6" borderId="13" xfId="1" applyFont="1" applyFill="1" applyBorder="1" applyAlignment="1">
      <alignment vertical="top" wrapText="1"/>
    </xf>
    <xf numFmtId="0" fontId="4" fillId="0" borderId="0" xfId="0" applyFont="1" applyAlignment="1"/>
    <xf numFmtId="0" fontId="7" fillId="0" borderId="25" xfId="0" applyFont="1" applyFill="1" applyBorder="1" applyAlignment="1" applyProtection="1">
      <alignment horizontal="left"/>
    </xf>
    <xf numFmtId="0" fontId="7" fillId="0" borderId="14" xfId="0" applyFont="1" applyFill="1" applyBorder="1" applyAlignment="1" applyProtection="1">
      <alignment horizontal="left"/>
    </xf>
    <xf numFmtId="44" fontId="8" fillId="0" borderId="25" xfId="1" applyFont="1" applyFill="1" applyBorder="1" applyProtection="1"/>
    <xf numFmtId="44" fontId="8" fillId="0" borderId="25" xfId="0" applyNumberFormat="1" applyFont="1" applyFill="1" applyBorder="1" applyProtection="1"/>
    <xf numFmtId="44" fontId="8" fillId="0" borderId="14" xfId="1" applyFont="1" applyFill="1" applyBorder="1" applyProtection="1"/>
    <xf numFmtId="0" fontId="1" fillId="0" borderId="0" xfId="0" applyFont="1"/>
    <xf numFmtId="0" fontId="1" fillId="0" borderId="0" xfId="0" applyFont="1" applyAlignment="1">
      <alignment horizontal="right"/>
    </xf>
    <xf numFmtId="0" fontId="7" fillId="0" borderId="8" xfId="0" applyFont="1" applyBorder="1" applyAlignment="1" applyProtection="1">
      <alignment vertical="center"/>
      <protection locked="0"/>
    </xf>
    <xf numFmtId="0" fontId="7" fillId="0" borderId="8" xfId="0" applyFont="1" applyBorder="1" applyAlignment="1" applyProtection="1">
      <alignment horizontal="left" vertical="center" wrapText="1"/>
      <protection locked="0"/>
    </xf>
    <xf numFmtId="0" fontId="7" fillId="7" borderId="8" xfId="0" applyFont="1" applyFill="1" applyBorder="1" applyAlignment="1" applyProtection="1">
      <alignment vertical="center"/>
      <protection locked="0"/>
    </xf>
    <xf numFmtId="0" fontId="7" fillId="0" borderId="8" xfId="0" applyFont="1" applyBorder="1" applyAlignment="1" applyProtection="1">
      <alignment vertical="center" wrapText="1"/>
      <protection locked="0"/>
    </xf>
    <xf numFmtId="0" fontId="7" fillId="0" borderId="8" xfId="0" applyFont="1" applyBorder="1" applyAlignment="1" applyProtection="1">
      <alignment horizontal="left" vertical="center"/>
      <protection locked="0"/>
    </xf>
    <xf numFmtId="0" fontId="7" fillId="6" borderId="8" xfId="0" applyFont="1" applyFill="1" applyBorder="1" applyAlignment="1" applyProtection="1">
      <alignment vertical="center"/>
    </xf>
    <xf numFmtId="44" fontId="7" fillId="12" borderId="9" xfId="1" applyFont="1" applyFill="1" applyBorder="1" applyAlignment="1" applyProtection="1"/>
    <xf numFmtId="44" fontId="7" fillId="12" borderId="25" xfId="1" applyFont="1" applyFill="1" applyBorder="1" applyAlignment="1" applyProtection="1"/>
    <xf numFmtId="44" fontId="7" fillId="12" borderId="14" xfId="1" applyFont="1" applyFill="1" applyBorder="1" applyAlignment="1" applyProtection="1"/>
    <xf numFmtId="44" fontId="7" fillId="7" borderId="8" xfId="1" applyFont="1" applyFill="1" applyBorder="1" applyProtection="1"/>
    <xf numFmtId="44" fontId="7" fillId="6" borderId="8" xfId="1" applyFont="1" applyFill="1" applyBorder="1" applyProtection="1"/>
    <xf numFmtId="44" fontId="7" fillId="6" borderId="8" xfId="0" applyNumberFormat="1" applyFont="1" applyFill="1" applyBorder="1" applyProtection="1"/>
    <xf numFmtId="44" fontId="7" fillId="7" borderId="8" xfId="0" applyNumberFormat="1" applyFont="1" applyFill="1" applyBorder="1" applyProtection="1"/>
    <xf numFmtId="44" fontId="8" fillId="0" borderId="9" xfId="1" applyFont="1" applyFill="1" applyBorder="1" applyAlignment="1" applyProtection="1"/>
    <xf numFmtId="44" fontId="7" fillId="8" borderId="8" xfId="1" applyFont="1" applyFill="1" applyBorder="1" applyProtection="1"/>
    <xf numFmtId="44" fontId="0" fillId="0" borderId="8" xfId="1" applyFont="1" applyFill="1" applyBorder="1" applyAlignment="1" applyProtection="1"/>
    <xf numFmtId="44" fontId="7" fillId="10" borderId="8" xfId="1" applyFont="1" applyFill="1" applyBorder="1" applyProtection="1"/>
    <xf numFmtId="44" fontId="7" fillId="10" borderId="8" xfId="0" applyNumberFormat="1" applyFont="1" applyFill="1" applyBorder="1" applyProtection="1"/>
    <xf numFmtId="44" fontId="7" fillId="11" borderId="8" xfId="1" applyFont="1" applyFill="1" applyBorder="1" applyProtection="1"/>
    <xf numFmtId="44" fontId="7" fillId="11" borderId="8" xfId="0" applyNumberFormat="1" applyFont="1" applyFill="1" applyBorder="1" applyProtection="1"/>
    <xf numFmtId="0" fontId="0" fillId="13" borderId="0" xfId="0" applyFill="1" applyBorder="1"/>
    <xf numFmtId="0" fontId="7" fillId="0" borderId="2" xfId="0" applyFont="1" applyFill="1" applyBorder="1" applyAlignment="1" applyProtection="1">
      <alignment vertical="top" wrapText="1"/>
      <protection locked="0"/>
    </xf>
    <xf numFmtId="44" fontId="7" fillId="0" borderId="21" xfId="1" applyFont="1" applyFill="1" applyBorder="1" applyAlignment="1" applyProtection="1"/>
    <xf numFmtId="44" fontId="7" fillId="0" borderId="0" xfId="1" applyFont="1" applyFill="1" applyBorder="1" applyAlignment="1" applyProtection="1"/>
    <xf numFmtId="0" fontId="7" fillId="10" borderId="8" xfId="0" applyFont="1" applyFill="1" applyBorder="1" applyAlignment="1" applyProtection="1">
      <alignment horizontal="center" vertical="center" wrapText="1"/>
      <protection locked="0"/>
    </xf>
    <xf numFmtId="44" fontId="7" fillId="10" borderId="8" xfId="1" applyFont="1" applyFill="1" applyBorder="1" applyAlignment="1" applyProtection="1"/>
    <xf numFmtId="44" fontId="7" fillId="13" borderId="8" xfId="1" applyFont="1" applyFill="1" applyBorder="1" applyAlignment="1" applyProtection="1"/>
    <xf numFmtId="44" fontId="8" fillId="0" borderId="8" xfId="0" applyNumberFormat="1" applyFont="1" applyBorder="1" applyAlignment="1" applyProtection="1"/>
    <xf numFmtId="0" fontId="0" fillId="0" borderId="8" xfId="0" applyBorder="1" applyAlignment="1" applyProtection="1"/>
    <xf numFmtId="0" fontId="7" fillId="0" borderId="9" xfId="0" applyFont="1" applyFill="1" applyBorder="1" applyAlignment="1" applyProtection="1">
      <alignment vertical="top" wrapText="1"/>
      <protection locked="0"/>
    </xf>
    <xf numFmtId="0" fontId="7" fillId="0" borderId="9" xfId="0" applyFont="1" applyFill="1" applyBorder="1" applyAlignment="1" applyProtection="1">
      <alignment horizontal="left" vertical="center"/>
      <protection locked="0"/>
    </xf>
    <xf numFmtId="0" fontId="7" fillId="0" borderId="9" xfId="0" applyFont="1" applyFill="1" applyBorder="1" applyAlignment="1" applyProtection="1">
      <alignment vertical="center"/>
      <protection locked="0"/>
    </xf>
    <xf numFmtId="0" fontId="7" fillId="0" borderId="9" xfId="0" applyFont="1" applyBorder="1" applyAlignment="1" applyProtection="1">
      <alignment horizontal="left" wrapText="1"/>
      <protection locked="0"/>
    </xf>
    <xf numFmtId="0" fontId="0" fillId="0" borderId="0" xfId="0" applyAlignment="1">
      <alignment wrapText="1"/>
    </xf>
    <xf numFmtId="44" fontId="1" fillId="0" borderId="8" xfId="1" applyFont="1" applyBorder="1" applyProtection="1">
      <protection locked="0"/>
    </xf>
    <xf numFmtId="44" fontId="1" fillId="0" borderId="22" xfId="1" applyFont="1" applyFill="1" applyBorder="1" applyAlignment="1" applyProtection="1">
      <protection locked="0"/>
    </xf>
    <xf numFmtId="44" fontId="0" fillId="0" borderId="0" xfId="0" applyNumberFormat="1"/>
    <xf numFmtId="164" fontId="0" fillId="0" borderId="0" xfId="0" applyNumberFormat="1"/>
    <xf numFmtId="0" fontId="1" fillId="0" borderId="8" xfId="0" applyFont="1" applyBorder="1"/>
    <xf numFmtId="0" fontId="0" fillId="0" borderId="8" xfId="0" applyBorder="1"/>
    <xf numFmtId="164" fontId="4" fillId="0" borderId="8" xfId="1" applyNumberFormat="1" applyFont="1" applyBorder="1"/>
    <xf numFmtId="164" fontId="0" fillId="0" borderId="8" xfId="1" applyNumberFormat="1" applyFont="1" applyBorder="1"/>
    <xf numFmtId="0" fontId="1" fillId="19" borderId="8" xfId="0" applyFont="1" applyFill="1" applyBorder="1"/>
    <xf numFmtId="164" fontId="0" fillId="19" borderId="8" xfId="1" applyNumberFormat="1" applyFont="1" applyFill="1" applyBorder="1"/>
    <xf numFmtId="164" fontId="0" fillId="0" borderId="8" xfId="0" applyNumberFormat="1" applyBorder="1"/>
    <xf numFmtId="0" fontId="11" fillId="0" borderId="8" xfId="0" applyFont="1" applyBorder="1"/>
    <xf numFmtId="0" fontId="1" fillId="0" borderId="8" xfId="0" applyFont="1" applyBorder="1" applyAlignment="1">
      <alignment wrapText="1"/>
    </xf>
    <xf numFmtId="164" fontId="0" fillId="19" borderId="8" xfId="0" applyNumberFormat="1" applyFill="1" applyBorder="1"/>
    <xf numFmtId="164" fontId="4" fillId="0" borderId="8" xfId="0" applyNumberFormat="1" applyFont="1" applyBorder="1"/>
    <xf numFmtId="164" fontId="4" fillId="19" borderId="8" xfId="1" applyNumberFormat="1" applyFont="1" applyFill="1" applyBorder="1"/>
    <xf numFmtId="0" fontId="1" fillId="0" borderId="0" xfId="0" applyFont="1" applyAlignment="1">
      <alignment horizontal="right" vertical="top"/>
    </xf>
    <xf numFmtId="0" fontId="0" fillId="0" borderId="0" xfId="0" applyAlignment="1">
      <alignment horizontal="right" vertical="top"/>
    </xf>
    <xf numFmtId="0" fontId="0" fillId="0" borderId="0" xfId="0" applyAlignment="1">
      <alignment horizontal="right"/>
    </xf>
    <xf numFmtId="0" fontId="0" fillId="20" borderId="8" xfId="0" applyFill="1" applyBorder="1"/>
    <xf numFmtId="164" fontId="4" fillId="20" borderId="8" xfId="1" applyNumberFormat="1" applyFont="1" applyFill="1" applyBorder="1"/>
    <xf numFmtId="164" fontId="0" fillId="20" borderId="8" xfId="0" applyNumberFormat="1" applyFill="1" applyBorder="1"/>
    <xf numFmtId="0" fontId="1" fillId="20" borderId="8" xfId="0" applyFont="1" applyFill="1" applyBorder="1"/>
    <xf numFmtId="0" fontId="4" fillId="0" borderId="8" xfId="0" applyFont="1" applyBorder="1" applyAlignment="1">
      <alignment horizontal="center" wrapText="1"/>
    </xf>
    <xf numFmtId="0" fontId="4" fillId="0" borderId="8" xfId="0" applyFont="1" applyBorder="1" applyAlignment="1">
      <alignment horizontal="center"/>
    </xf>
    <xf numFmtId="0" fontId="4" fillId="4" borderId="6" xfId="2" applyFont="1" applyFill="1" applyBorder="1" applyAlignment="1">
      <alignment horizontal="centerContinuous" vertical="top" wrapText="1"/>
    </xf>
    <xf numFmtId="0" fontId="1" fillId="4" borderId="1" xfId="2" applyFill="1" applyBorder="1"/>
    <xf numFmtId="0" fontId="1" fillId="4" borderId="20" xfId="2" applyFill="1" applyBorder="1"/>
    <xf numFmtId="0" fontId="1" fillId="4" borderId="3" xfId="2" applyFill="1" applyBorder="1"/>
    <xf numFmtId="0" fontId="1" fillId="4" borderId="23" xfId="2" applyFill="1" applyBorder="1"/>
    <xf numFmtId="0" fontId="1" fillId="14" borderId="0" xfId="2" applyFill="1" applyBorder="1"/>
    <xf numFmtId="0" fontId="1" fillId="0" borderId="23" xfId="2" applyBorder="1"/>
    <xf numFmtId="0" fontId="1" fillId="13" borderId="9" xfId="2" applyFill="1" applyBorder="1"/>
    <xf numFmtId="44" fontId="4" fillId="0" borderId="16" xfId="3" applyFont="1" applyFill="1" applyBorder="1" applyAlignment="1">
      <alignment vertical="top" wrapText="1"/>
    </xf>
    <xf numFmtId="44" fontId="1" fillId="0" borderId="8" xfId="3" applyBorder="1"/>
    <xf numFmtId="44" fontId="1" fillId="3" borderId="0" xfId="3" applyFill="1"/>
    <xf numFmtId="44" fontId="4" fillId="0" borderId="8" xfId="3" applyFont="1" applyFill="1" applyBorder="1" applyAlignment="1">
      <alignment vertical="top" wrapText="1"/>
    </xf>
    <xf numFmtId="44" fontId="1" fillId="3" borderId="9" xfId="3" applyFill="1" applyBorder="1"/>
    <xf numFmtId="44" fontId="1" fillId="3" borderId="8" xfId="3" applyFill="1" applyBorder="1"/>
    <xf numFmtId="44" fontId="4" fillId="0" borderId="23" xfId="3" applyFont="1" applyFill="1" applyBorder="1" applyAlignment="1">
      <alignment vertical="top" wrapText="1"/>
    </xf>
    <xf numFmtId="44" fontId="4" fillId="0" borderId="3" xfId="3" applyFont="1" applyFill="1" applyBorder="1" applyAlignment="1">
      <alignment vertical="top" wrapText="1"/>
    </xf>
    <xf numFmtId="44" fontId="4" fillId="0" borderId="9" xfId="3" applyFont="1" applyFill="1" applyBorder="1" applyAlignment="1">
      <alignment vertical="top" wrapText="1"/>
    </xf>
    <xf numFmtId="44" fontId="4" fillId="0" borderId="28" xfId="3" applyFont="1" applyFill="1" applyBorder="1" applyAlignment="1">
      <alignment vertical="top" wrapText="1"/>
    </xf>
    <xf numFmtId="44" fontId="4" fillId="0" borderId="13" xfId="3" applyFont="1" applyFill="1" applyBorder="1" applyAlignment="1">
      <alignment vertical="top" wrapText="1"/>
    </xf>
    <xf numFmtId="0" fontId="1" fillId="4" borderId="19" xfId="2" applyFill="1" applyBorder="1" applyAlignment="1">
      <alignment vertical="top" wrapText="1"/>
    </xf>
    <xf numFmtId="44" fontId="1" fillId="4" borderId="8" xfId="3" applyFill="1" applyBorder="1"/>
    <xf numFmtId="44" fontId="4" fillId="0" borderId="11" xfId="3" applyFont="1" applyFill="1" applyBorder="1" applyAlignment="1">
      <alignment vertical="top" wrapText="1"/>
    </xf>
    <xf numFmtId="0" fontId="4" fillId="0" borderId="12" xfId="2" applyFont="1" applyBorder="1" applyAlignment="1">
      <alignment vertical="top" wrapText="1"/>
    </xf>
    <xf numFmtId="44" fontId="1" fillId="0" borderId="16" xfId="3" applyFont="1" applyFill="1" applyBorder="1" applyAlignment="1">
      <alignment vertical="top" wrapText="1"/>
    </xf>
    <xf numFmtId="0" fontId="1" fillId="0" borderId="12" xfId="2" applyBorder="1" applyAlignment="1">
      <alignment vertical="top" wrapText="1"/>
    </xf>
    <xf numFmtId="44" fontId="1" fillId="0" borderId="11" xfId="3" applyFont="1" applyFill="1" applyBorder="1" applyAlignment="1">
      <alignment vertical="top" wrapText="1"/>
    </xf>
    <xf numFmtId="0" fontId="1" fillId="0" borderId="16" xfId="2" applyBorder="1" applyAlignment="1">
      <alignment vertical="top" wrapText="1"/>
    </xf>
    <xf numFmtId="0" fontId="1" fillId="0" borderId="15" xfId="2" applyBorder="1" applyAlignment="1">
      <alignment vertical="top" wrapText="1"/>
    </xf>
    <xf numFmtId="44" fontId="1" fillId="0" borderId="16" xfId="3" applyFont="1" applyFill="1" applyBorder="1" applyAlignment="1">
      <alignment vertical="center" wrapText="1"/>
    </xf>
    <xf numFmtId="44" fontId="1" fillId="0" borderId="15" xfId="3" applyFont="1" applyFill="1" applyBorder="1" applyAlignment="1">
      <alignment vertical="top" wrapText="1"/>
    </xf>
    <xf numFmtId="44" fontId="1" fillId="0" borderId="10" xfId="3" applyFont="1" applyFill="1" applyBorder="1" applyAlignment="1">
      <alignment vertical="top" wrapText="1"/>
    </xf>
    <xf numFmtId="44" fontId="1" fillId="4" borderId="3" xfId="3" applyFill="1" applyBorder="1"/>
    <xf numFmtId="44" fontId="20" fillId="0" borderId="16" xfId="3" applyFont="1" applyFill="1" applyBorder="1" applyAlignment="1">
      <alignment vertical="top" wrapText="1"/>
    </xf>
    <xf numFmtId="44" fontId="4" fillId="0" borderId="20" xfId="3" applyFont="1" applyFill="1" applyBorder="1" applyAlignment="1">
      <alignment vertical="top" wrapText="1"/>
    </xf>
    <xf numFmtId="44" fontId="1" fillId="0" borderId="17" xfId="3" applyFont="1" applyFill="1" applyBorder="1" applyAlignment="1">
      <alignment vertical="top" wrapText="1"/>
    </xf>
    <xf numFmtId="44" fontId="11" fillId="0" borderId="16" xfId="3" applyFont="1" applyFill="1" applyBorder="1" applyAlignment="1">
      <alignment vertical="top" wrapText="1"/>
    </xf>
    <xf numFmtId="44" fontId="1" fillId="0" borderId="35" xfId="3" applyFont="1" applyFill="1" applyBorder="1" applyAlignment="1">
      <alignment vertical="top" wrapText="1"/>
    </xf>
    <xf numFmtId="44" fontId="1" fillId="0" borderId="34" xfId="3" applyFont="1" applyFill="1" applyBorder="1" applyAlignment="1">
      <alignment vertical="top" wrapText="1"/>
    </xf>
    <xf numFmtId="41" fontId="1" fillId="0" borderId="0" xfId="2" applyNumberFormat="1"/>
    <xf numFmtId="41" fontId="4" fillId="0" borderId="0" xfId="2" applyNumberFormat="1" applyFont="1" applyAlignment="1">
      <alignment horizontal="centerContinuous"/>
    </xf>
    <xf numFmtId="39" fontId="4" fillId="0" borderId="0" xfId="2" applyNumberFormat="1" applyFont="1" applyAlignment="1">
      <alignment horizontal="centerContinuous"/>
    </xf>
    <xf numFmtId="39" fontId="4" fillId="0" borderId="0" xfId="2" applyNumberFormat="1" applyFont="1" applyAlignment="1">
      <alignment horizontal="left"/>
    </xf>
    <xf numFmtId="14" fontId="1" fillId="0" borderId="0" xfId="2" applyNumberFormat="1" applyAlignment="1">
      <alignment horizontal="center"/>
    </xf>
    <xf numFmtId="14" fontId="1" fillId="0" borderId="0" xfId="2" applyNumberFormat="1"/>
    <xf numFmtId="39" fontId="1" fillId="0" borderId="0" xfId="2" applyNumberFormat="1" applyAlignment="1">
      <alignment horizontal="centerContinuous"/>
    </xf>
    <xf numFmtId="39" fontId="1" fillId="0" borderId="0" xfId="2" applyNumberFormat="1" applyAlignment="1">
      <alignment horizontal="left"/>
    </xf>
    <xf numFmtId="0" fontId="1" fillId="0" borderId="7" xfId="0" applyFont="1" applyBorder="1"/>
    <xf numFmtId="44" fontId="0" fillId="0" borderId="8" xfId="0" applyNumberFormat="1" applyBorder="1" applyAlignment="1" applyProtection="1"/>
    <xf numFmtId="0" fontId="10" fillId="8" borderId="20"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0" borderId="1" xfId="0" applyFont="1" applyBorder="1" applyAlignment="1" applyProtection="1">
      <alignment horizontal="left" vertical="top"/>
      <protection locked="0"/>
    </xf>
    <xf numFmtId="0" fontId="10" fillId="0" borderId="2" xfId="0" applyFont="1" applyBorder="1" applyAlignment="1" applyProtection="1">
      <alignment horizontal="left" vertical="top"/>
      <protection locked="0"/>
    </xf>
    <xf numFmtId="0" fontId="10" fillId="0" borderId="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10" borderId="20"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6" borderId="1" xfId="0" applyFont="1" applyFill="1" applyBorder="1" applyAlignment="1" applyProtection="1">
      <alignment horizontal="left" vertical="center"/>
      <protection locked="0"/>
    </xf>
    <xf numFmtId="0" fontId="10" fillId="6" borderId="3" xfId="0" applyFont="1" applyFill="1" applyBorder="1" applyAlignment="1" applyProtection="1">
      <alignment horizontal="left" vertical="center"/>
      <protection locked="0"/>
    </xf>
    <xf numFmtId="0" fontId="10" fillId="6" borderId="2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22" xfId="0" applyFont="1" applyFill="1" applyBorder="1" applyAlignment="1">
      <alignment horizontal="center" vertical="center" wrapText="1"/>
    </xf>
    <xf numFmtId="0" fontId="10" fillId="13" borderId="21"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23"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3" borderId="1" xfId="0" applyFont="1" applyFill="1" applyBorder="1" applyAlignment="1" applyProtection="1">
      <alignment horizontal="left" vertical="center" wrapText="1"/>
      <protection locked="0"/>
    </xf>
    <xf numFmtId="0" fontId="10" fillId="13" borderId="3" xfId="0" applyFont="1" applyFill="1" applyBorder="1" applyAlignment="1" applyProtection="1">
      <alignment horizontal="left" vertical="center" wrapText="1"/>
      <protection locked="0"/>
    </xf>
    <xf numFmtId="0" fontId="10" fillId="0" borderId="1" xfId="0" applyFont="1" applyBorder="1" applyAlignment="1" applyProtection="1">
      <alignment horizontal="right" vertical="center" wrapText="1"/>
      <protection locked="0"/>
    </xf>
    <xf numFmtId="0" fontId="10" fillId="0" borderId="2" xfId="0" applyFont="1" applyBorder="1" applyAlignment="1" applyProtection="1">
      <alignment horizontal="right" vertical="center" wrapText="1"/>
      <protection locked="0"/>
    </xf>
    <xf numFmtId="0" fontId="10" fillId="0" borderId="2" xfId="0" applyFont="1" applyBorder="1" applyAlignment="1" applyProtection="1">
      <alignment horizontal="right" vertical="center"/>
      <protection locked="0"/>
    </xf>
    <xf numFmtId="0" fontId="10" fillId="0" borderId="3" xfId="0" applyFont="1" applyBorder="1" applyAlignment="1" applyProtection="1">
      <alignment horizontal="right" vertic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12" borderId="20"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23" xfId="0" applyFont="1" applyFill="1" applyBorder="1" applyAlignment="1">
      <alignment horizontal="center" vertical="center" wrapText="1"/>
    </xf>
    <xf numFmtId="0" fontId="10" fillId="12" borderId="4" xfId="0" applyFont="1" applyFill="1" applyBorder="1" applyAlignment="1">
      <alignment horizontal="center" vertical="center" wrapText="1"/>
    </xf>
    <xf numFmtId="44" fontId="11" fillId="0" borderId="1" xfId="1" applyFont="1" applyBorder="1" applyAlignment="1" applyProtection="1">
      <alignment horizontal="center" vertical="center"/>
      <protection locked="0"/>
    </xf>
    <xf numFmtId="44" fontId="11" fillId="0" borderId="2" xfId="1" applyFont="1" applyBorder="1" applyAlignment="1" applyProtection="1">
      <alignment horizontal="center" vertical="center"/>
      <protection locked="0"/>
    </xf>
    <xf numFmtId="44" fontId="11" fillId="0" borderId="3" xfId="1" applyFont="1" applyBorder="1" applyAlignment="1" applyProtection="1">
      <alignment horizontal="center" vertical="center"/>
      <protection locked="0"/>
    </xf>
    <xf numFmtId="44" fontId="10" fillId="6" borderId="1" xfId="1" applyFont="1" applyFill="1" applyBorder="1" applyAlignment="1">
      <alignment horizontal="center" vertical="center"/>
    </xf>
    <xf numFmtId="44" fontId="10" fillId="6" borderId="3" xfId="1" applyFont="1" applyFill="1" applyBorder="1" applyAlignment="1">
      <alignment horizontal="center" vertical="center"/>
    </xf>
    <xf numFmtId="44" fontId="11" fillId="0" borderId="1" xfId="1" applyFont="1" applyBorder="1" applyAlignment="1" applyProtection="1">
      <alignment horizontal="center" vertical="center" wrapText="1"/>
      <protection locked="0"/>
    </xf>
    <xf numFmtId="44" fontId="11" fillId="0" borderId="2" xfId="1" applyFont="1" applyBorder="1" applyAlignment="1" applyProtection="1">
      <alignment horizontal="center" vertical="center" wrapText="1"/>
      <protection locked="0"/>
    </xf>
    <xf numFmtId="44" fontId="11" fillId="0" borderId="3" xfId="1" applyFont="1" applyBorder="1" applyAlignment="1" applyProtection="1">
      <alignment horizontal="center" vertical="center" wrapText="1"/>
      <protection locked="0"/>
    </xf>
    <xf numFmtId="44" fontId="11" fillId="3" borderId="1" xfId="1" applyFont="1" applyFill="1" applyBorder="1" applyAlignment="1" applyProtection="1">
      <alignment horizontal="center" vertical="center"/>
      <protection locked="0"/>
    </xf>
    <xf numFmtId="44" fontId="11" fillId="3" borderId="3" xfId="1" applyFont="1" applyFill="1" applyBorder="1" applyAlignment="1" applyProtection="1">
      <alignment horizontal="center" vertical="center"/>
      <protection locked="0"/>
    </xf>
    <xf numFmtId="44" fontId="11" fillId="3" borderId="8" xfId="1" applyFont="1" applyFill="1" applyBorder="1" applyAlignment="1" applyProtection="1">
      <alignment horizontal="center" vertical="center"/>
      <protection locked="0"/>
    </xf>
    <xf numFmtId="0" fontId="10" fillId="12" borderId="1" xfId="0" applyFont="1" applyFill="1" applyBorder="1" applyAlignment="1" applyProtection="1">
      <alignment horizontal="left" vertical="center"/>
      <protection locked="0"/>
    </xf>
    <xf numFmtId="0" fontId="10" fillId="12" borderId="3" xfId="0" applyFont="1" applyFill="1" applyBorder="1" applyAlignment="1" applyProtection="1">
      <alignment horizontal="left" vertical="center"/>
      <protection locked="0"/>
    </xf>
    <xf numFmtId="44" fontId="10" fillId="12" borderId="1" xfId="1" applyFont="1" applyFill="1" applyBorder="1" applyAlignment="1">
      <alignment horizontal="center" vertical="center"/>
    </xf>
    <xf numFmtId="44" fontId="10" fillId="12" borderId="3" xfId="1" applyFont="1" applyFill="1" applyBorder="1" applyAlignment="1">
      <alignment horizontal="center" vertical="center"/>
    </xf>
    <xf numFmtId="0" fontId="2" fillId="0" borderId="0" xfId="0" applyFont="1" applyAlignment="1" applyProtection="1">
      <alignment horizontal="left" wrapText="1"/>
      <protection locked="0"/>
    </xf>
    <xf numFmtId="0" fontId="2" fillId="0" borderId="0" xfId="0" applyFont="1" applyAlignment="1" applyProtection="1">
      <alignment horizontal="left"/>
      <protection locked="0"/>
    </xf>
    <xf numFmtId="0" fontId="10" fillId="0" borderId="20" xfId="0" applyFont="1" applyBorder="1" applyAlignment="1" applyProtection="1">
      <alignment horizontal="left" vertical="top"/>
      <protection locked="0"/>
    </xf>
    <xf numFmtId="0" fontId="10" fillId="0" borderId="21"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44" fontId="11" fillId="0" borderId="1" xfId="1" applyFont="1" applyBorder="1" applyAlignment="1" applyProtection="1">
      <alignment horizontal="left" vertical="center" wrapText="1"/>
      <protection locked="0"/>
    </xf>
    <xf numFmtId="44" fontId="11" fillId="0" borderId="3" xfId="1" applyFont="1" applyBorder="1" applyAlignment="1" applyProtection="1">
      <alignment horizontal="left" vertical="center" wrapText="1"/>
      <protection locked="0"/>
    </xf>
    <xf numFmtId="44" fontId="11" fillId="0" borderId="2" xfId="1" applyFont="1" applyBorder="1" applyAlignment="1" applyProtection="1">
      <alignment horizontal="left" vertical="center" wrapText="1"/>
      <protection locked="0"/>
    </xf>
    <xf numFmtId="0" fontId="2" fillId="0" borderId="0" xfId="0" applyFont="1" applyAlignment="1" applyProtection="1">
      <alignment horizontal="center"/>
      <protection locked="0"/>
    </xf>
    <xf numFmtId="0" fontId="13" fillId="0" borderId="0" xfId="0" applyFont="1" applyAlignment="1">
      <alignment horizontal="left" wrapText="1"/>
    </xf>
    <xf numFmtId="0" fontId="4" fillId="0" borderId="0" xfId="0" applyFont="1" applyAlignment="1">
      <alignment horizontal="left"/>
    </xf>
    <xf numFmtId="0" fontId="10" fillId="7" borderId="20"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 fillId="17" borderId="0" xfId="0" applyFont="1" applyFill="1" applyAlignment="1" applyProtection="1">
      <alignment horizontal="left"/>
      <protection locked="0"/>
    </xf>
    <xf numFmtId="44" fontId="10" fillId="7" borderId="1" xfId="1" applyFont="1" applyFill="1" applyBorder="1" applyAlignment="1">
      <alignment horizontal="left" vertical="center" wrapText="1"/>
    </xf>
    <xf numFmtId="44" fontId="10" fillId="7" borderId="3" xfId="1" applyFont="1" applyFill="1" applyBorder="1" applyAlignment="1">
      <alignment horizontal="left" vertical="center" wrapText="1"/>
    </xf>
    <xf numFmtId="0" fontId="10" fillId="7" borderId="1" xfId="0" applyFont="1" applyFill="1" applyBorder="1" applyAlignment="1" applyProtection="1">
      <alignment horizontal="left" vertical="center"/>
      <protection locked="0"/>
    </xf>
    <xf numFmtId="0" fontId="10" fillId="7" borderId="3" xfId="0" applyFont="1" applyFill="1" applyBorder="1" applyAlignment="1" applyProtection="1">
      <alignment horizontal="left" vertical="center"/>
      <protection locked="0"/>
    </xf>
    <xf numFmtId="0" fontId="2" fillId="0" borderId="0" xfId="0" applyFont="1" applyBorder="1" applyAlignment="1" applyProtection="1">
      <alignment horizontal="center"/>
      <protection locked="0"/>
    </xf>
    <xf numFmtId="44" fontId="11" fillId="0" borderId="1" xfId="1" applyFont="1" applyFill="1" applyBorder="1" applyAlignment="1">
      <alignment horizontal="center" vertical="center"/>
    </xf>
    <xf numFmtId="44" fontId="11" fillId="0" borderId="2" xfId="1" applyFont="1" applyFill="1" applyBorder="1" applyAlignment="1">
      <alignment horizontal="center" vertical="center"/>
    </xf>
    <xf numFmtId="44" fontId="11" fillId="0" borderId="3" xfId="1" applyFont="1" applyFill="1" applyBorder="1" applyAlignment="1">
      <alignment horizontal="center" vertical="center"/>
    </xf>
    <xf numFmtId="44" fontId="10" fillId="11" borderId="1" xfId="1" applyFont="1" applyFill="1" applyBorder="1" applyAlignment="1">
      <alignment horizontal="center" vertical="center"/>
    </xf>
    <xf numFmtId="44" fontId="10" fillId="11" borderId="3" xfId="1" applyFont="1" applyFill="1" applyBorder="1" applyAlignment="1">
      <alignment horizontal="center" vertical="center"/>
    </xf>
    <xf numFmtId="44" fontId="10" fillId="8" borderId="1" xfId="1" applyFont="1" applyFill="1" applyBorder="1" applyAlignment="1">
      <alignment horizontal="center" vertical="center"/>
    </xf>
    <xf numFmtId="44" fontId="10" fillId="8" borderId="3" xfId="1" applyFont="1" applyFill="1" applyBorder="1" applyAlignment="1">
      <alignment horizontal="center" vertical="center"/>
    </xf>
    <xf numFmtId="0" fontId="10" fillId="8" borderId="1" xfId="0" applyFont="1" applyFill="1" applyBorder="1" applyAlignment="1" applyProtection="1">
      <alignment horizontal="left" vertical="center" wrapText="1"/>
      <protection locked="0"/>
    </xf>
    <xf numFmtId="0" fontId="10" fillId="8" borderId="3" xfId="0" applyFont="1" applyFill="1" applyBorder="1" applyAlignment="1" applyProtection="1">
      <alignment horizontal="left" vertical="center" wrapText="1"/>
      <protection locked="0"/>
    </xf>
    <xf numFmtId="0" fontId="10" fillId="0" borderId="1" xfId="0" applyFont="1" applyBorder="1" applyAlignment="1" applyProtection="1">
      <alignment vertical="top" wrapText="1"/>
      <protection locked="0"/>
    </xf>
    <xf numFmtId="0" fontId="10" fillId="0" borderId="2" xfId="0" applyFont="1" applyBorder="1" applyAlignment="1" applyProtection="1">
      <alignment vertical="top" wrapText="1"/>
      <protection locked="0"/>
    </xf>
    <xf numFmtId="44" fontId="10" fillId="3" borderId="1" xfId="1" applyFont="1" applyFill="1" applyBorder="1" applyAlignment="1">
      <alignment horizontal="center" vertical="center"/>
    </xf>
    <xf numFmtId="44" fontId="10" fillId="3" borderId="3" xfId="1" applyFont="1" applyFill="1" applyBorder="1" applyAlignment="1">
      <alignment horizontal="center" vertical="center"/>
    </xf>
    <xf numFmtId="0" fontId="19" fillId="9" borderId="20"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4" xfId="0" applyFont="1" applyFill="1" applyBorder="1" applyAlignment="1">
      <alignment horizontal="center" vertical="center" wrapText="1"/>
    </xf>
    <xf numFmtId="1" fontId="19" fillId="9" borderId="1" xfId="0" applyNumberFormat="1" applyFont="1" applyFill="1" applyBorder="1" applyAlignment="1">
      <alignment horizontal="center" vertical="center" wrapText="1"/>
    </xf>
    <xf numFmtId="1" fontId="19" fillId="9" borderId="3" xfId="0" applyNumberFormat="1" applyFont="1" applyFill="1" applyBorder="1" applyAlignment="1">
      <alignment horizontal="center" vertical="center" wrapText="1"/>
    </xf>
    <xf numFmtId="44" fontId="10" fillId="5" borderId="1" xfId="1" applyFont="1" applyFill="1" applyBorder="1" applyAlignment="1">
      <alignment horizontal="center" vertical="center"/>
    </xf>
    <xf numFmtId="44" fontId="10" fillId="5" borderId="3" xfId="1" applyFont="1" applyFill="1" applyBorder="1" applyAlignment="1">
      <alignment horizontal="center" vertical="center"/>
    </xf>
    <xf numFmtId="44" fontId="10" fillId="13" borderId="1" xfId="1" applyFont="1" applyFill="1" applyBorder="1" applyAlignment="1">
      <alignment horizontal="center" vertical="center"/>
    </xf>
    <xf numFmtId="44" fontId="10" fillId="13" borderId="3" xfId="1" applyFont="1" applyFill="1" applyBorder="1" applyAlignment="1">
      <alignment horizontal="center" vertical="center"/>
    </xf>
    <xf numFmtId="44" fontId="11" fillId="3" borderId="1" xfId="1" applyFont="1" applyFill="1" applyBorder="1" applyAlignment="1">
      <alignment horizontal="center" vertical="center"/>
    </xf>
    <xf numFmtId="44" fontId="11" fillId="3" borderId="2" xfId="1" applyFont="1" applyFill="1" applyBorder="1" applyAlignment="1">
      <alignment horizontal="center" vertical="center"/>
    </xf>
    <xf numFmtId="44" fontId="11" fillId="3" borderId="3" xfId="1" applyFont="1" applyFill="1" applyBorder="1" applyAlignment="1">
      <alignment horizontal="center" vertical="center"/>
    </xf>
    <xf numFmtId="44" fontId="11" fillId="0" borderId="1" xfId="1" applyFont="1" applyBorder="1" applyAlignment="1">
      <alignment horizontal="center" vertical="center"/>
    </xf>
    <xf numFmtId="44" fontId="11" fillId="0" borderId="2" xfId="1" applyFont="1" applyBorder="1" applyAlignment="1">
      <alignment horizontal="center" vertical="center"/>
    </xf>
    <xf numFmtId="44" fontId="11" fillId="0" borderId="3" xfId="1" applyFont="1" applyBorder="1" applyAlignment="1">
      <alignment horizontal="center" vertical="center"/>
    </xf>
    <xf numFmtId="44" fontId="10" fillId="10" borderId="1" xfId="1" applyFont="1" applyFill="1" applyBorder="1" applyAlignment="1">
      <alignment horizontal="center" vertical="center"/>
    </xf>
    <xf numFmtId="44" fontId="10" fillId="10" borderId="3" xfId="1" applyFont="1" applyFill="1" applyBorder="1" applyAlignment="1">
      <alignment horizontal="center" vertical="center"/>
    </xf>
    <xf numFmtId="0" fontId="10" fillId="10" borderId="1" xfId="0" applyFont="1" applyFill="1" applyBorder="1" applyAlignment="1" applyProtection="1">
      <alignment horizontal="left" vertical="center" wrapText="1"/>
      <protection locked="0"/>
    </xf>
    <xf numFmtId="0" fontId="10" fillId="10" borderId="3" xfId="0" applyFont="1" applyFill="1" applyBorder="1" applyAlignment="1" applyProtection="1">
      <alignment horizontal="left" vertical="center" wrapText="1"/>
      <protection locked="0"/>
    </xf>
    <xf numFmtId="0" fontId="10" fillId="11" borderId="20"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8" fillId="0" borderId="8" xfId="2" applyFont="1" applyBorder="1" applyAlignment="1">
      <alignment wrapText="1"/>
    </xf>
    <xf numFmtId="0" fontId="8" fillId="0" borderId="9" xfId="2" applyFont="1" applyBorder="1" applyAlignment="1">
      <alignment wrapText="1"/>
    </xf>
    <xf numFmtId="0" fontId="1" fillId="0" borderId="14" xfId="2" applyBorder="1" applyAlignment="1">
      <alignment wrapText="1"/>
    </xf>
    <xf numFmtId="0" fontId="8" fillId="0" borderId="9" xfId="2" applyFont="1" applyBorder="1" applyAlignment="1">
      <alignment horizontal="left" wrapText="1"/>
    </xf>
    <xf numFmtId="0" fontId="8" fillId="0" borderId="14" xfId="2" applyFont="1" applyBorder="1" applyAlignment="1">
      <alignment horizontal="left" wrapText="1"/>
    </xf>
    <xf numFmtId="0" fontId="1" fillId="0" borderId="6" xfId="2" applyBorder="1" applyAlignment="1">
      <alignment horizontal="center"/>
    </xf>
    <xf numFmtId="0" fontId="5" fillId="0" borderId="0" xfId="2" applyFont="1" applyAlignment="1">
      <alignment vertical="top" wrapText="1"/>
    </xf>
    <xf numFmtId="0" fontId="1" fillId="0" borderId="0" xfId="2" applyAlignment="1">
      <alignment vertical="top" wrapText="1"/>
    </xf>
    <xf numFmtId="0" fontId="1" fillId="0" borderId="0" xfId="2" applyAlignment="1">
      <alignment wrapText="1"/>
    </xf>
    <xf numFmtId="0" fontId="6" fillId="0" borderId="0" xfId="2" applyFont="1" applyAlignment="1">
      <alignment vertical="top" wrapText="1"/>
    </xf>
    <xf numFmtId="0" fontId="1" fillId="0" borderId="8" xfId="2" applyBorder="1" applyAlignment="1">
      <alignment wrapText="1"/>
    </xf>
    <xf numFmtId="0" fontId="8" fillId="0" borderId="14" xfId="2" applyFont="1" applyBorder="1" applyAlignment="1">
      <alignment wrapText="1"/>
    </xf>
    <xf numFmtId="0" fontId="4" fillId="16" borderId="0" xfId="2" applyFont="1" applyFill="1" applyAlignment="1">
      <alignment horizontal="left"/>
    </xf>
    <xf numFmtId="39" fontId="4" fillId="17" borderId="0" xfId="2" applyNumberFormat="1" applyFont="1" applyFill="1" applyAlignment="1">
      <alignment horizontal="left"/>
    </xf>
    <xf numFmtId="41" fontId="4" fillId="7" borderId="25" xfId="2" applyNumberFormat="1" applyFont="1" applyFill="1" applyBorder="1" applyAlignment="1">
      <alignment horizontal="left" vertical="top" wrapText="1"/>
    </xf>
    <xf numFmtId="41" fontId="4" fillId="7" borderId="14" xfId="2" applyNumberFormat="1" applyFont="1" applyFill="1" applyBorder="1" applyAlignment="1">
      <alignment horizontal="left" vertical="top" wrapText="1"/>
    </xf>
    <xf numFmtId="0" fontId="11" fillId="0" borderId="0" xfId="0" applyFont="1" applyAlignment="1">
      <alignment horizontal="left" vertical="center" wrapText="1"/>
    </xf>
    <xf numFmtId="0" fontId="12" fillId="0" borderId="0" xfId="0" applyFont="1" applyAlignment="1">
      <alignment wrapText="1"/>
    </xf>
    <xf numFmtId="0" fontId="0" fillId="0" borderId="0" xfId="0" applyAlignment="1">
      <alignment wrapText="1"/>
    </xf>
    <xf numFmtId="0" fontId="12" fillId="0" borderId="0" xfId="0" applyFont="1" applyAlignment="1">
      <alignment horizontal="left" wrapText="1"/>
    </xf>
    <xf numFmtId="0" fontId="7" fillId="7" borderId="20" xfId="0" applyFont="1" applyFill="1" applyBorder="1" applyAlignment="1">
      <alignment horizontal="center" vertical="center"/>
    </xf>
    <xf numFmtId="0" fontId="7" fillId="7" borderId="22" xfId="0" applyFont="1" applyFill="1" applyBorder="1" applyAlignment="1">
      <alignment horizontal="center" vertical="center"/>
    </xf>
    <xf numFmtId="0" fontId="7" fillId="7" borderId="21"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4" xfId="0" applyFont="1" applyFill="1" applyBorder="1" applyAlignment="1">
      <alignment horizontal="center" vertical="center"/>
    </xf>
    <xf numFmtId="0" fontId="1" fillId="0" borderId="7" xfId="0" applyFont="1" applyBorder="1" applyAlignment="1">
      <alignment horizontal="left"/>
    </xf>
    <xf numFmtId="0" fontId="7" fillId="0" borderId="8" xfId="0" applyFont="1" applyBorder="1" applyAlignment="1" applyProtection="1">
      <alignment horizontal="left" vertical="center" wrapText="1"/>
      <protection locked="0"/>
    </xf>
    <xf numFmtId="0" fontId="7" fillId="6" borderId="21" xfId="0" applyFont="1" applyFill="1" applyBorder="1" applyAlignment="1">
      <alignment horizontal="center" wrapText="1"/>
    </xf>
    <xf numFmtId="0" fontId="7" fillId="6" borderId="5" xfId="0" applyFont="1" applyFill="1" applyBorder="1" applyAlignment="1">
      <alignment horizontal="center" wrapText="1"/>
    </xf>
    <xf numFmtId="0" fontId="0" fillId="0" borderId="25" xfId="0" applyBorder="1" applyAlignment="1" applyProtection="1">
      <alignment horizontal="left"/>
      <protection locked="0"/>
    </xf>
    <xf numFmtId="0" fontId="0" fillId="0" borderId="14" xfId="0" applyBorder="1" applyAlignment="1" applyProtection="1">
      <alignment horizontal="left"/>
      <protection locked="0"/>
    </xf>
    <xf numFmtId="0" fontId="17" fillId="9" borderId="23" xfId="0" applyFont="1" applyFill="1" applyBorder="1" applyAlignment="1">
      <alignment horizontal="center" wrapText="1"/>
    </xf>
    <xf numFmtId="0" fontId="17" fillId="9" borderId="4" xfId="0" applyFont="1" applyFill="1" applyBorder="1" applyAlignment="1">
      <alignment horizontal="center" wrapText="1"/>
    </xf>
    <xf numFmtId="0" fontId="17" fillId="9" borderId="20" xfId="0" applyFont="1" applyFill="1" applyBorder="1" applyAlignment="1">
      <alignment horizontal="center"/>
    </xf>
    <xf numFmtId="0" fontId="17" fillId="9" borderId="22" xfId="0" applyFont="1" applyFill="1" applyBorder="1" applyAlignment="1">
      <alignment horizontal="center"/>
    </xf>
    <xf numFmtId="0" fontId="7" fillId="8" borderId="20"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7" fillId="11" borderId="21"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3" borderId="21"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0" fillId="0" borderId="6" xfId="0" applyFill="1" applyBorder="1" applyAlignment="1" applyProtection="1">
      <alignment horizontal="center"/>
    </xf>
    <xf numFmtId="0" fontId="0" fillId="0" borderId="22" xfId="0" applyFill="1" applyBorder="1" applyAlignment="1" applyProtection="1">
      <alignment horizontal="center"/>
    </xf>
    <xf numFmtId="0" fontId="0" fillId="0" borderId="7" xfId="0" applyFill="1" applyBorder="1" applyAlignment="1" applyProtection="1">
      <alignment horizontal="center"/>
    </xf>
    <xf numFmtId="0" fontId="0" fillId="0" borderId="4" xfId="0" applyFill="1" applyBorder="1" applyAlignment="1" applyProtection="1">
      <alignment horizontal="center"/>
    </xf>
    <xf numFmtId="0" fontId="7" fillId="12" borderId="20"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24" xfId="2" applyFont="1" applyFill="1" applyBorder="1" applyAlignment="1">
      <alignment horizontal="center" vertical="center" wrapText="1"/>
    </xf>
    <xf numFmtId="0" fontId="4" fillId="4" borderId="33"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4" fillId="4" borderId="32" xfId="2" applyFont="1" applyFill="1" applyBorder="1" applyAlignment="1">
      <alignment horizontal="center" vertical="center" wrapText="1"/>
    </xf>
  </cellXfs>
  <cellStyles count="4">
    <cellStyle name="Currency" xfId="1" builtinId="4"/>
    <cellStyle name="Currency 2" xfId="3" xr:uid="{11F087C3-30B6-42CB-AA55-C2BBC175F16C}"/>
    <cellStyle name="Normal" xfId="0" builtinId="0"/>
    <cellStyle name="Normal 2" xfId="2" xr:uid="{00000000-0005-0000-0000-000002000000}"/>
  </cellStyles>
  <dxfs count="0"/>
  <tableStyles count="0" defaultTableStyle="TableStyleMedium9" defaultPivotStyle="PivotStyleLight16"/>
  <colors>
    <mruColors>
      <color rgb="FF09E3C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hio Brand">
  <a:themeElements>
    <a:clrScheme name="Ohio Brand">
      <a:dk1>
        <a:srgbClr val="000000"/>
      </a:dk1>
      <a:lt1>
        <a:srgbClr val="FFFFFF"/>
      </a:lt1>
      <a:dk2>
        <a:srgbClr val="700017"/>
      </a:dk2>
      <a:lt2>
        <a:srgbClr val="FFBF0F"/>
      </a:lt2>
      <a:accent1>
        <a:srgbClr val="F20017"/>
      </a:accent1>
      <a:accent2>
        <a:srgbClr val="700017"/>
      </a:accent2>
      <a:accent3>
        <a:srgbClr val="A1A1A1"/>
      </a:accent3>
      <a:accent4>
        <a:srgbClr val="73A5CC"/>
      </a:accent4>
      <a:accent5>
        <a:srgbClr val="FFBF0F"/>
      </a:accent5>
      <a:accent6>
        <a:srgbClr val="B5DC1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494"/>
  <sheetViews>
    <sheetView tabSelected="1" view="pageLayout" topLeftCell="A14" zoomScaleNormal="90" zoomScaleSheetLayoutView="70" workbookViewId="0">
      <selection activeCell="D30" sqref="D30:D31"/>
    </sheetView>
  </sheetViews>
  <sheetFormatPr defaultRowHeight="12.75" x14ac:dyDescent="0.2"/>
  <cols>
    <col min="1" max="1" width="7.42578125" customWidth="1"/>
    <col min="2" max="2" width="9.7109375" customWidth="1"/>
    <col min="3" max="3" width="91.7109375" customWidth="1"/>
    <col min="4" max="4" width="13" style="10" customWidth="1"/>
  </cols>
  <sheetData>
    <row r="3" spans="1:5" ht="23.45" customHeight="1" x14ac:dyDescent="0.25">
      <c r="A3" s="417" t="s">
        <v>141</v>
      </c>
      <c r="B3" s="417"/>
      <c r="C3" s="169" t="s">
        <v>258</v>
      </c>
      <c r="D3" s="170"/>
      <c r="E3" s="171"/>
    </row>
    <row r="4" spans="1:5" ht="25.15" customHeight="1" x14ac:dyDescent="0.25">
      <c r="A4" s="418" t="s">
        <v>246</v>
      </c>
      <c r="B4" s="418"/>
      <c r="C4" s="173" t="s">
        <v>259</v>
      </c>
      <c r="D4" s="170"/>
      <c r="E4" s="171"/>
    </row>
    <row r="5" spans="1:5" ht="25.15" customHeight="1" x14ac:dyDescent="0.25">
      <c r="A5" s="163"/>
      <c r="B5" s="163"/>
      <c r="C5" s="439"/>
      <c r="D5" s="439"/>
      <c r="E5" s="171"/>
    </row>
    <row r="6" spans="1:5" ht="15.75" x14ac:dyDescent="0.25">
      <c r="A6" s="172"/>
      <c r="B6" s="172"/>
      <c r="C6" s="425" t="s">
        <v>139</v>
      </c>
      <c r="D6" s="425"/>
      <c r="E6" s="425"/>
    </row>
    <row r="7" spans="1:5" ht="15.75" x14ac:dyDescent="0.25">
      <c r="D7" s="30"/>
    </row>
    <row r="8" spans="1:5" ht="15.75" x14ac:dyDescent="0.25">
      <c r="A8" s="434" t="s">
        <v>140</v>
      </c>
      <c r="B8" s="434"/>
      <c r="C8" s="434"/>
      <c r="D8" s="191"/>
    </row>
    <row r="9" spans="1:5" ht="15.75" x14ac:dyDescent="0.25">
      <c r="A9" s="164"/>
      <c r="B9" s="164"/>
      <c r="C9" s="164"/>
      <c r="D9" s="30"/>
    </row>
    <row r="10" spans="1:5" ht="15.75" x14ac:dyDescent="0.25">
      <c r="A10" s="33"/>
      <c r="B10" s="32"/>
      <c r="C10" s="32" t="s">
        <v>265</v>
      </c>
      <c r="D10" s="30"/>
    </row>
    <row r="11" spans="1:5" ht="15.75" x14ac:dyDescent="0.25">
      <c r="A11" s="33"/>
      <c r="B11" s="164"/>
      <c r="C11" s="164"/>
      <c r="D11" s="30"/>
    </row>
    <row r="12" spans="1:5" ht="47.45" customHeight="1" x14ac:dyDescent="0.25">
      <c r="A12" s="9"/>
      <c r="B12" s="426" t="s">
        <v>238</v>
      </c>
      <c r="C12" s="426"/>
      <c r="D12" s="13"/>
    </row>
    <row r="13" spans="1:5" x14ac:dyDescent="0.2">
      <c r="B13" s="427" t="s">
        <v>1</v>
      </c>
      <c r="C13" s="427"/>
      <c r="D13" s="31"/>
    </row>
    <row r="14" spans="1:5" x14ac:dyDescent="0.2">
      <c r="B14" s="165"/>
      <c r="C14" s="165"/>
      <c r="D14" s="31"/>
    </row>
    <row r="15" spans="1:5" x14ac:dyDescent="0.2">
      <c r="B15" s="165"/>
      <c r="C15" s="165"/>
      <c r="D15" s="31"/>
    </row>
    <row r="17" spans="1:4" x14ac:dyDescent="0.2">
      <c r="A17" s="453" t="s">
        <v>173</v>
      </c>
      <c r="B17" s="454"/>
      <c r="C17" s="174" t="s">
        <v>2</v>
      </c>
      <c r="D17" s="457" t="s">
        <v>69</v>
      </c>
    </row>
    <row r="18" spans="1:4" ht="21" customHeight="1" x14ac:dyDescent="0.2">
      <c r="A18" s="455"/>
      <c r="B18" s="456"/>
      <c r="C18" s="175" t="s">
        <v>3</v>
      </c>
      <c r="D18" s="458"/>
    </row>
    <row r="19" spans="1:4" ht="33.6" customHeight="1" x14ac:dyDescent="0.2">
      <c r="A19" s="428" t="s">
        <v>8</v>
      </c>
      <c r="B19" s="429"/>
      <c r="C19" s="359" t="s">
        <v>142</v>
      </c>
      <c r="D19" s="422">
        <v>500</v>
      </c>
    </row>
    <row r="20" spans="1:4" x14ac:dyDescent="0.2">
      <c r="A20" s="430"/>
      <c r="B20" s="431"/>
      <c r="C20" s="361"/>
      <c r="D20" s="423"/>
    </row>
    <row r="21" spans="1:4" x14ac:dyDescent="0.2">
      <c r="A21" s="430"/>
      <c r="B21" s="431"/>
      <c r="C21" s="419" t="s">
        <v>143</v>
      </c>
      <c r="D21" s="422">
        <v>700</v>
      </c>
    </row>
    <row r="22" spans="1:4" x14ac:dyDescent="0.2">
      <c r="A22" s="430"/>
      <c r="B22" s="431"/>
      <c r="C22" s="420"/>
      <c r="D22" s="424"/>
    </row>
    <row r="23" spans="1:4" x14ac:dyDescent="0.2">
      <c r="A23" s="430"/>
      <c r="B23" s="431"/>
      <c r="C23" s="421"/>
      <c r="D23" s="423"/>
    </row>
    <row r="24" spans="1:4" x14ac:dyDescent="0.2">
      <c r="A24" s="430"/>
      <c r="B24" s="431"/>
      <c r="C24" s="359" t="s">
        <v>144</v>
      </c>
      <c r="D24" s="422">
        <v>250</v>
      </c>
    </row>
    <row r="25" spans="1:4" x14ac:dyDescent="0.2">
      <c r="A25" s="430"/>
      <c r="B25" s="431"/>
      <c r="C25" s="360"/>
      <c r="D25" s="424"/>
    </row>
    <row r="26" spans="1:4" x14ac:dyDescent="0.2">
      <c r="A26" s="430"/>
      <c r="B26" s="431"/>
      <c r="C26" s="360"/>
      <c r="D26" s="423"/>
    </row>
    <row r="27" spans="1:4" x14ac:dyDescent="0.2">
      <c r="A27" s="430"/>
      <c r="B27" s="431"/>
      <c r="C27" s="359" t="s">
        <v>145</v>
      </c>
      <c r="D27" s="422">
        <v>400</v>
      </c>
    </row>
    <row r="28" spans="1:4" x14ac:dyDescent="0.2">
      <c r="A28" s="430"/>
      <c r="B28" s="431"/>
      <c r="C28" s="360"/>
      <c r="D28" s="424"/>
    </row>
    <row r="29" spans="1:4" x14ac:dyDescent="0.2">
      <c r="A29" s="430"/>
      <c r="B29" s="431"/>
      <c r="C29" s="360"/>
      <c r="D29" s="423"/>
    </row>
    <row r="30" spans="1:4" x14ac:dyDescent="0.2">
      <c r="A30" s="430"/>
      <c r="B30" s="431"/>
      <c r="C30" s="437" t="s">
        <v>10</v>
      </c>
      <c r="D30" s="435">
        <f>D19+D21+D24+D27</f>
        <v>1850</v>
      </c>
    </row>
    <row r="31" spans="1:4" x14ac:dyDescent="0.2">
      <c r="A31" s="432"/>
      <c r="B31" s="433"/>
      <c r="C31" s="438"/>
      <c r="D31" s="436"/>
    </row>
    <row r="32" spans="1:4" ht="22.9" customHeight="1" x14ac:dyDescent="0.2">
      <c r="A32" s="396" t="s">
        <v>189</v>
      </c>
      <c r="B32" s="397"/>
      <c r="C32" s="359" t="s">
        <v>162</v>
      </c>
      <c r="D32" s="407">
        <v>260</v>
      </c>
    </row>
    <row r="33" spans="1:5" x14ac:dyDescent="0.2">
      <c r="A33" s="398"/>
      <c r="B33" s="399"/>
      <c r="C33" s="360"/>
      <c r="D33" s="408"/>
    </row>
    <row r="34" spans="1:5" x14ac:dyDescent="0.2">
      <c r="A34" s="398"/>
      <c r="B34" s="399"/>
      <c r="C34" s="361"/>
      <c r="D34" s="409"/>
    </row>
    <row r="35" spans="1:5" ht="26.45" customHeight="1" x14ac:dyDescent="0.2">
      <c r="A35" s="398"/>
      <c r="B35" s="399"/>
      <c r="C35" s="359" t="s">
        <v>163</v>
      </c>
      <c r="D35" s="410">
        <v>560</v>
      </c>
    </row>
    <row r="36" spans="1:5" x14ac:dyDescent="0.2">
      <c r="A36" s="398"/>
      <c r="B36" s="399"/>
      <c r="C36" s="361"/>
      <c r="D36" s="411"/>
    </row>
    <row r="37" spans="1:5" x14ac:dyDescent="0.2">
      <c r="A37" s="398"/>
      <c r="B37" s="399"/>
      <c r="C37" s="359" t="s">
        <v>88</v>
      </c>
      <c r="D37" s="412">
        <v>500</v>
      </c>
      <c r="E37" s="183"/>
    </row>
    <row r="38" spans="1:5" x14ac:dyDescent="0.2">
      <c r="A38" s="398"/>
      <c r="B38" s="399"/>
      <c r="C38" s="360"/>
      <c r="D38" s="412"/>
      <c r="E38" s="183"/>
    </row>
    <row r="39" spans="1:5" x14ac:dyDescent="0.2">
      <c r="A39" s="398"/>
      <c r="B39" s="399"/>
      <c r="C39" s="360"/>
      <c r="D39" s="412"/>
    </row>
    <row r="40" spans="1:5" x14ac:dyDescent="0.2">
      <c r="A40" s="398"/>
      <c r="B40" s="399"/>
      <c r="C40" s="413" t="s">
        <v>164</v>
      </c>
      <c r="D40" s="415">
        <f>D32+D35+D37</f>
        <v>1320</v>
      </c>
    </row>
    <row r="41" spans="1:5" x14ac:dyDescent="0.2">
      <c r="A41" s="400"/>
      <c r="B41" s="401"/>
      <c r="C41" s="414"/>
      <c r="D41" s="416"/>
    </row>
    <row r="42" spans="1:5" ht="25.15" customHeight="1" x14ac:dyDescent="0.2">
      <c r="A42" s="370" t="s">
        <v>84</v>
      </c>
      <c r="B42" s="371"/>
      <c r="C42" s="359" t="s">
        <v>174</v>
      </c>
      <c r="D42" s="402">
        <v>50000</v>
      </c>
    </row>
    <row r="43" spans="1:5" ht="14.45" customHeight="1" x14ac:dyDescent="0.2">
      <c r="A43" s="372"/>
      <c r="B43" s="373"/>
      <c r="C43" s="360"/>
      <c r="D43" s="403"/>
    </row>
    <row r="44" spans="1:5" x14ac:dyDescent="0.2">
      <c r="A44" s="372"/>
      <c r="B44" s="373"/>
      <c r="C44" s="360"/>
      <c r="D44" s="404"/>
    </row>
    <row r="45" spans="1:5" ht="13.15" customHeight="1" x14ac:dyDescent="0.2">
      <c r="A45" s="372"/>
      <c r="B45" s="373"/>
      <c r="C45" s="359" t="s">
        <v>146</v>
      </c>
      <c r="D45" s="402">
        <v>35000</v>
      </c>
    </row>
    <row r="46" spans="1:5" x14ac:dyDescent="0.2">
      <c r="A46" s="372"/>
      <c r="B46" s="373"/>
      <c r="C46" s="360"/>
      <c r="D46" s="403"/>
    </row>
    <row r="47" spans="1:5" x14ac:dyDescent="0.2">
      <c r="A47" s="372"/>
      <c r="B47" s="373"/>
      <c r="C47" s="360"/>
      <c r="D47" s="404"/>
    </row>
    <row r="48" spans="1:5" ht="13.15" customHeight="1" x14ac:dyDescent="0.2">
      <c r="A48" s="372"/>
      <c r="B48" s="373"/>
      <c r="C48" s="359" t="s">
        <v>147</v>
      </c>
      <c r="D48" s="402">
        <v>60000</v>
      </c>
    </row>
    <row r="49" spans="1:4" x14ac:dyDescent="0.2">
      <c r="A49" s="372"/>
      <c r="B49" s="373"/>
      <c r="C49" s="360"/>
      <c r="D49" s="403"/>
    </row>
    <row r="50" spans="1:4" x14ac:dyDescent="0.2">
      <c r="A50" s="372"/>
      <c r="B50" s="373"/>
      <c r="C50" s="360"/>
      <c r="D50" s="403"/>
    </row>
    <row r="51" spans="1:4" x14ac:dyDescent="0.2">
      <c r="A51" s="372"/>
      <c r="B51" s="373"/>
      <c r="C51" s="360"/>
      <c r="D51" s="404"/>
    </row>
    <row r="52" spans="1:4" ht="13.15" customHeight="1" x14ac:dyDescent="0.2">
      <c r="A52" s="372"/>
      <c r="B52" s="373"/>
      <c r="C52" s="359" t="s">
        <v>148</v>
      </c>
      <c r="D52" s="402">
        <v>10000</v>
      </c>
    </row>
    <row r="53" spans="1:4" x14ac:dyDescent="0.2">
      <c r="A53" s="372"/>
      <c r="B53" s="373"/>
      <c r="C53" s="360"/>
      <c r="D53" s="403"/>
    </row>
    <row r="54" spans="1:4" x14ac:dyDescent="0.2">
      <c r="A54" s="372"/>
      <c r="B54" s="373"/>
      <c r="C54" s="360"/>
      <c r="D54" s="403"/>
    </row>
    <row r="55" spans="1:4" x14ac:dyDescent="0.2">
      <c r="A55" s="372"/>
      <c r="B55" s="373"/>
      <c r="C55" s="360"/>
      <c r="D55" s="404"/>
    </row>
    <row r="56" spans="1:4" ht="13.15" customHeight="1" x14ac:dyDescent="0.2">
      <c r="A56" s="372"/>
      <c r="B56" s="373"/>
      <c r="C56" s="359" t="s">
        <v>149</v>
      </c>
      <c r="D56" s="402">
        <v>15000</v>
      </c>
    </row>
    <row r="57" spans="1:4" x14ac:dyDescent="0.2">
      <c r="A57" s="372"/>
      <c r="B57" s="373"/>
      <c r="C57" s="360"/>
      <c r="D57" s="403"/>
    </row>
    <row r="58" spans="1:4" x14ac:dyDescent="0.2">
      <c r="A58" s="372"/>
      <c r="B58" s="373"/>
      <c r="C58" s="360"/>
      <c r="D58" s="404"/>
    </row>
    <row r="59" spans="1:4" x14ac:dyDescent="0.2">
      <c r="A59" s="372"/>
      <c r="B59" s="373"/>
      <c r="C59" s="368" t="s">
        <v>175</v>
      </c>
      <c r="D59" s="405">
        <f>D42+D45+D48+D52+D56</f>
        <v>170000</v>
      </c>
    </row>
    <row r="60" spans="1:4" x14ac:dyDescent="0.2">
      <c r="A60" s="374"/>
      <c r="B60" s="375"/>
      <c r="C60" s="369"/>
      <c r="D60" s="406"/>
    </row>
    <row r="61" spans="1:4" ht="25.15" customHeight="1" x14ac:dyDescent="0.2">
      <c r="A61" s="351" t="s">
        <v>87</v>
      </c>
      <c r="B61" s="352"/>
      <c r="C61" s="359" t="s">
        <v>165</v>
      </c>
      <c r="D61" s="440">
        <v>6500</v>
      </c>
    </row>
    <row r="62" spans="1:4" x14ac:dyDescent="0.2">
      <c r="A62" s="353"/>
      <c r="B62" s="354"/>
      <c r="C62" s="360"/>
      <c r="D62" s="441"/>
    </row>
    <row r="63" spans="1:4" x14ac:dyDescent="0.2">
      <c r="A63" s="353"/>
      <c r="B63" s="354"/>
      <c r="C63" s="360"/>
      <c r="D63" s="441"/>
    </row>
    <row r="64" spans="1:4" x14ac:dyDescent="0.2">
      <c r="A64" s="353"/>
      <c r="B64" s="354"/>
      <c r="C64" s="360"/>
      <c r="D64" s="441"/>
    </row>
    <row r="65" spans="1:4" x14ac:dyDescent="0.2">
      <c r="A65" s="353"/>
      <c r="B65" s="354"/>
      <c r="C65" s="360"/>
      <c r="D65" s="442"/>
    </row>
    <row r="66" spans="1:4" x14ac:dyDescent="0.2">
      <c r="A66" s="353"/>
      <c r="B66" s="354"/>
      <c r="C66" s="359" t="s">
        <v>150</v>
      </c>
      <c r="D66" s="402">
        <v>3000</v>
      </c>
    </row>
    <row r="67" spans="1:4" x14ac:dyDescent="0.2">
      <c r="A67" s="353"/>
      <c r="B67" s="354"/>
      <c r="C67" s="360"/>
      <c r="D67" s="403"/>
    </row>
    <row r="68" spans="1:4" x14ac:dyDescent="0.2">
      <c r="A68" s="353"/>
      <c r="B68" s="354"/>
      <c r="C68" s="360"/>
      <c r="D68" s="404"/>
    </row>
    <row r="69" spans="1:4" x14ac:dyDescent="0.2">
      <c r="A69" s="353"/>
      <c r="B69" s="354"/>
      <c r="C69" s="359" t="s">
        <v>151</v>
      </c>
      <c r="D69" s="402">
        <v>1800</v>
      </c>
    </row>
    <row r="70" spans="1:4" x14ac:dyDescent="0.2">
      <c r="A70" s="353"/>
      <c r="B70" s="354"/>
      <c r="C70" s="360"/>
      <c r="D70" s="403"/>
    </row>
    <row r="71" spans="1:4" x14ac:dyDescent="0.2">
      <c r="A71" s="353"/>
      <c r="B71" s="354"/>
      <c r="C71" s="360"/>
      <c r="D71" s="404"/>
    </row>
    <row r="72" spans="1:4" x14ac:dyDescent="0.2">
      <c r="A72" s="353"/>
      <c r="B72" s="354"/>
      <c r="C72" s="359" t="s">
        <v>152</v>
      </c>
      <c r="D72" s="402">
        <v>1200</v>
      </c>
    </row>
    <row r="73" spans="1:4" x14ac:dyDescent="0.2">
      <c r="A73" s="353"/>
      <c r="B73" s="354"/>
      <c r="C73" s="360"/>
      <c r="D73" s="403"/>
    </row>
    <row r="74" spans="1:4" x14ac:dyDescent="0.2">
      <c r="A74" s="353"/>
      <c r="B74" s="354"/>
      <c r="C74" s="360"/>
      <c r="D74" s="404"/>
    </row>
    <row r="75" spans="1:4" ht="13.15" customHeight="1" x14ac:dyDescent="0.2">
      <c r="A75" s="353"/>
      <c r="B75" s="354"/>
      <c r="C75" s="359" t="s">
        <v>166</v>
      </c>
      <c r="D75" s="440">
        <v>3500</v>
      </c>
    </row>
    <row r="76" spans="1:4" x14ac:dyDescent="0.2">
      <c r="A76" s="353"/>
      <c r="B76" s="354"/>
      <c r="C76" s="360"/>
      <c r="D76" s="441"/>
    </row>
    <row r="77" spans="1:4" x14ac:dyDescent="0.2">
      <c r="A77" s="353"/>
      <c r="B77" s="354"/>
      <c r="C77" s="361"/>
      <c r="D77" s="442"/>
    </row>
    <row r="78" spans="1:4" x14ac:dyDescent="0.2">
      <c r="A78" s="353"/>
      <c r="B78" s="354"/>
      <c r="C78" s="359" t="s">
        <v>153</v>
      </c>
      <c r="D78" s="402">
        <v>2000</v>
      </c>
    </row>
    <row r="79" spans="1:4" x14ac:dyDescent="0.2">
      <c r="A79" s="353"/>
      <c r="B79" s="354"/>
      <c r="C79" s="360"/>
      <c r="D79" s="403"/>
    </row>
    <row r="80" spans="1:4" x14ac:dyDescent="0.2">
      <c r="A80" s="353"/>
      <c r="B80" s="354"/>
      <c r="C80" s="360"/>
      <c r="D80" s="404"/>
    </row>
    <row r="81" spans="1:4" ht="13.15" customHeight="1" x14ac:dyDescent="0.2">
      <c r="A81" s="353"/>
      <c r="B81" s="354"/>
      <c r="C81" s="359" t="s">
        <v>154</v>
      </c>
      <c r="D81" s="402">
        <v>2500</v>
      </c>
    </row>
    <row r="82" spans="1:4" x14ac:dyDescent="0.2">
      <c r="A82" s="353"/>
      <c r="B82" s="354"/>
      <c r="C82" s="360"/>
      <c r="D82" s="403"/>
    </row>
    <row r="83" spans="1:4" x14ac:dyDescent="0.2">
      <c r="A83" s="353"/>
      <c r="B83" s="354"/>
      <c r="C83" s="360"/>
      <c r="D83" s="403"/>
    </row>
    <row r="84" spans="1:4" x14ac:dyDescent="0.2">
      <c r="A84" s="353"/>
      <c r="B84" s="354"/>
      <c r="C84" s="360"/>
      <c r="D84" s="404"/>
    </row>
    <row r="85" spans="1:4" ht="13.15" customHeight="1" x14ac:dyDescent="0.2">
      <c r="A85" s="353"/>
      <c r="B85" s="354"/>
      <c r="C85" s="359" t="s">
        <v>155</v>
      </c>
      <c r="D85" s="402">
        <v>1200</v>
      </c>
    </row>
    <row r="86" spans="1:4" x14ac:dyDescent="0.2">
      <c r="A86" s="353"/>
      <c r="B86" s="354"/>
      <c r="C86" s="360"/>
      <c r="D86" s="403"/>
    </row>
    <row r="87" spans="1:4" x14ac:dyDescent="0.2">
      <c r="A87" s="353"/>
      <c r="B87" s="354"/>
      <c r="C87" s="360"/>
      <c r="D87" s="403"/>
    </row>
    <row r="88" spans="1:4" x14ac:dyDescent="0.2">
      <c r="A88" s="353"/>
      <c r="B88" s="354"/>
      <c r="C88" s="360"/>
      <c r="D88" s="404"/>
    </row>
    <row r="89" spans="1:4" x14ac:dyDescent="0.2">
      <c r="A89" s="353"/>
      <c r="B89" s="354"/>
      <c r="C89" s="359" t="s">
        <v>156</v>
      </c>
      <c r="D89" s="402">
        <v>2500</v>
      </c>
    </row>
    <row r="90" spans="1:4" x14ac:dyDescent="0.2">
      <c r="A90" s="353"/>
      <c r="B90" s="354"/>
      <c r="C90" s="360"/>
      <c r="D90" s="403"/>
    </row>
    <row r="91" spans="1:4" x14ac:dyDescent="0.2">
      <c r="A91" s="353"/>
      <c r="B91" s="354"/>
      <c r="C91" s="360"/>
      <c r="D91" s="404"/>
    </row>
    <row r="92" spans="1:4" x14ac:dyDescent="0.2">
      <c r="A92" s="353"/>
      <c r="B92" s="354"/>
      <c r="C92" s="359" t="s">
        <v>157</v>
      </c>
      <c r="D92" s="402">
        <v>1500</v>
      </c>
    </row>
    <row r="93" spans="1:4" x14ac:dyDescent="0.2">
      <c r="A93" s="353"/>
      <c r="B93" s="354"/>
      <c r="C93" s="360"/>
      <c r="D93" s="403"/>
    </row>
    <row r="94" spans="1:4" x14ac:dyDescent="0.2">
      <c r="A94" s="353"/>
      <c r="B94" s="354"/>
      <c r="C94" s="360"/>
      <c r="D94" s="404"/>
    </row>
    <row r="95" spans="1:4" x14ac:dyDescent="0.2">
      <c r="A95" s="353"/>
      <c r="B95" s="354"/>
      <c r="C95" s="447" t="s">
        <v>86</v>
      </c>
      <c r="D95" s="445">
        <f>D61+D66+D69+D72+D75+D78+D81+D85+D89+D92</f>
        <v>25700</v>
      </c>
    </row>
    <row r="96" spans="1:4" x14ac:dyDescent="0.2">
      <c r="A96" s="355"/>
      <c r="B96" s="356"/>
      <c r="C96" s="448"/>
      <c r="D96" s="446"/>
    </row>
    <row r="97" spans="1:4" ht="13.15" customHeight="1" x14ac:dyDescent="0.2">
      <c r="A97" s="362" t="s">
        <v>167</v>
      </c>
      <c r="B97" s="363"/>
      <c r="C97" s="359" t="s">
        <v>158</v>
      </c>
      <c r="D97" s="402">
        <v>3000</v>
      </c>
    </row>
    <row r="98" spans="1:4" x14ac:dyDescent="0.2">
      <c r="A98" s="364"/>
      <c r="B98" s="365"/>
      <c r="C98" s="360"/>
      <c r="D98" s="403"/>
    </row>
    <row r="99" spans="1:4" x14ac:dyDescent="0.2">
      <c r="A99" s="364"/>
      <c r="B99" s="365"/>
      <c r="C99" s="361"/>
      <c r="D99" s="404"/>
    </row>
    <row r="100" spans="1:4" ht="13.15" customHeight="1" x14ac:dyDescent="0.2">
      <c r="A100" s="364"/>
      <c r="B100" s="365"/>
      <c r="C100" s="359" t="s">
        <v>159</v>
      </c>
      <c r="D100" s="402">
        <v>2000</v>
      </c>
    </row>
    <row r="101" spans="1:4" x14ac:dyDescent="0.2">
      <c r="A101" s="364"/>
      <c r="B101" s="365"/>
      <c r="C101" s="360"/>
      <c r="D101" s="403"/>
    </row>
    <row r="102" spans="1:4" x14ac:dyDescent="0.2">
      <c r="A102" s="364"/>
      <c r="B102" s="365"/>
      <c r="C102" s="361"/>
      <c r="D102" s="404"/>
    </row>
    <row r="103" spans="1:4" ht="13.15" customHeight="1" x14ac:dyDescent="0.2">
      <c r="A103" s="364"/>
      <c r="B103" s="365"/>
      <c r="C103" s="359" t="s">
        <v>176</v>
      </c>
      <c r="D103" s="402">
        <v>875</v>
      </c>
    </row>
    <row r="104" spans="1:4" x14ac:dyDescent="0.2">
      <c r="A104" s="364"/>
      <c r="B104" s="365"/>
      <c r="C104" s="360"/>
      <c r="D104" s="403"/>
    </row>
    <row r="105" spans="1:4" x14ac:dyDescent="0.2">
      <c r="A105" s="364"/>
      <c r="B105" s="365"/>
      <c r="C105" s="361"/>
      <c r="D105" s="404"/>
    </row>
    <row r="106" spans="1:4" x14ac:dyDescent="0.2">
      <c r="A106" s="364"/>
      <c r="B106" s="365"/>
      <c r="C106" s="359" t="s">
        <v>160</v>
      </c>
      <c r="D106" s="402">
        <v>2000</v>
      </c>
    </row>
    <row r="107" spans="1:4" x14ac:dyDescent="0.2">
      <c r="A107" s="364"/>
      <c r="B107" s="365"/>
      <c r="C107" s="360"/>
      <c r="D107" s="403"/>
    </row>
    <row r="108" spans="1:4" x14ac:dyDescent="0.2">
      <c r="A108" s="364"/>
      <c r="B108" s="365"/>
      <c r="C108" s="360"/>
      <c r="D108" s="404"/>
    </row>
    <row r="109" spans="1:4" x14ac:dyDescent="0.2">
      <c r="A109" s="364"/>
      <c r="B109" s="365"/>
      <c r="C109" s="359" t="s">
        <v>161</v>
      </c>
      <c r="D109" s="402">
        <v>1500</v>
      </c>
    </row>
    <row r="110" spans="1:4" x14ac:dyDescent="0.2">
      <c r="A110" s="364"/>
      <c r="B110" s="365"/>
      <c r="C110" s="360"/>
      <c r="D110" s="403"/>
    </row>
    <row r="111" spans="1:4" x14ac:dyDescent="0.2">
      <c r="A111" s="364"/>
      <c r="B111" s="365"/>
      <c r="C111" s="360"/>
      <c r="D111" s="404"/>
    </row>
    <row r="112" spans="1:4" x14ac:dyDescent="0.2">
      <c r="A112" s="364"/>
      <c r="B112" s="365"/>
      <c r="C112" s="357" t="s">
        <v>6</v>
      </c>
      <c r="D112" s="440">
        <v>2500</v>
      </c>
    </row>
    <row r="113" spans="1:4" x14ac:dyDescent="0.2">
      <c r="A113" s="364"/>
      <c r="B113" s="365"/>
      <c r="C113" s="358"/>
      <c r="D113" s="441"/>
    </row>
    <row r="114" spans="1:4" x14ac:dyDescent="0.2">
      <c r="A114" s="364"/>
      <c r="B114" s="365"/>
      <c r="C114" s="358"/>
      <c r="D114" s="442"/>
    </row>
    <row r="115" spans="1:4" x14ac:dyDescent="0.2">
      <c r="A115" s="364"/>
      <c r="B115" s="365"/>
      <c r="C115" s="471" t="s">
        <v>17</v>
      </c>
      <c r="D115" s="469">
        <f>D97+D100+D103+D106+D109+D112</f>
        <v>11875</v>
      </c>
    </row>
    <row r="116" spans="1:4" x14ac:dyDescent="0.2">
      <c r="A116" s="366"/>
      <c r="B116" s="367"/>
      <c r="C116" s="472"/>
      <c r="D116" s="470"/>
    </row>
    <row r="117" spans="1:4" x14ac:dyDescent="0.2">
      <c r="A117" s="473" t="s">
        <v>168</v>
      </c>
      <c r="B117" s="474"/>
      <c r="C117" s="449" t="s">
        <v>170</v>
      </c>
      <c r="D117" s="402">
        <v>3000</v>
      </c>
    </row>
    <row r="118" spans="1:4" x14ac:dyDescent="0.2">
      <c r="A118" s="475"/>
      <c r="B118" s="476"/>
      <c r="C118" s="450"/>
      <c r="D118" s="403"/>
    </row>
    <row r="119" spans="1:4" x14ac:dyDescent="0.2">
      <c r="A119" s="475"/>
      <c r="B119" s="476"/>
      <c r="C119" s="450"/>
      <c r="D119" s="404"/>
    </row>
    <row r="120" spans="1:4" ht="13.15" customHeight="1" x14ac:dyDescent="0.2">
      <c r="A120" s="475"/>
      <c r="B120" s="476"/>
      <c r="C120" s="359" t="s">
        <v>177</v>
      </c>
      <c r="D120" s="402">
        <v>2000</v>
      </c>
    </row>
    <row r="121" spans="1:4" x14ac:dyDescent="0.2">
      <c r="A121" s="475"/>
      <c r="B121" s="476"/>
      <c r="C121" s="360"/>
      <c r="D121" s="403"/>
    </row>
    <row r="122" spans="1:4" x14ac:dyDescent="0.2">
      <c r="A122" s="475"/>
      <c r="B122" s="476"/>
      <c r="C122" s="360"/>
      <c r="D122" s="404"/>
    </row>
    <row r="123" spans="1:4" ht="19.899999999999999" customHeight="1" x14ac:dyDescent="0.2">
      <c r="A123" s="475"/>
      <c r="B123" s="476"/>
      <c r="C123" s="359" t="s">
        <v>178</v>
      </c>
      <c r="D123" s="402">
        <v>1500</v>
      </c>
    </row>
    <row r="124" spans="1:4" x14ac:dyDescent="0.2">
      <c r="A124" s="475"/>
      <c r="B124" s="476"/>
      <c r="C124" s="360"/>
      <c r="D124" s="403"/>
    </row>
    <row r="125" spans="1:4" x14ac:dyDescent="0.2">
      <c r="A125" s="475"/>
      <c r="B125" s="476"/>
      <c r="C125" s="360"/>
      <c r="D125" s="404"/>
    </row>
    <row r="126" spans="1:4" ht="13.15" customHeight="1" x14ac:dyDescent="0.2">
      <c r="A126" s="475"/>
      <c r="B126" s="476"/>
      <c r="C126" s="359" t="s">
        <v>169</v>
      </c>
      <c r="D126" s="402">
        <v>600</v>
      </c>
    </row>
    <row r="127" spans="1:4" x14ac:dyDescent="0.2">
      <c r="A127" s="475"/>
      <c r="B127" s="476"/>
      <c r="C127" s="360"/>
      <c r="D127" s="403"/>
    </row>
    <row r="128" spans="1:4" x14ac:dyDescent="0.2">
      <c r="A128" s="475"/>
      <c r="B128" s="476"/>
      <c r="C128" s="360"/>
      <c r="D128" s="404"/>
    </row>
    <row r="129" spans="1:4" x14ac:dyDescent="0.2">
      <c r="A129" s="475"/>
      <c r="B129" s="476"/>
      <c r="C129" s="359" t="s">
        <v>171</v>
      </c>
      <c r="D129" s="402">
        <v>1200</v>
      </c>
    </row>
    <row r="130" spans="1:4" x14ac:dyDescent="0.2">
      <c r="A130" s="475"/>
      <c r="B130" s="476"/>
      <c r="C130" s="360"/>
      <c r="D130" s="403"/>
    </row>
    <row r="131" spans="1:4" x14ac:dyDescent="0.2">
      <c r="A131" s="475"/>
      <c r="B131" s="476"/>
      <c r="C131" s="360"/>
      <c r="D131" s="404"/>
    </row>
    <row r="132" spans="1:4" x14ac:dyDescent="0.2">
      <c r="A132" s="475"/>
      <c r="B132" s="476"/>
      <c r="C132" s="359" t="s">
        <v>6</v>
      </c>
      <c r="D132" s="402">
        <v>500</v>
      </c>
    </row>
    <row r="133" spans="1:4" x14ac:dyDescent="0.2">
      <c r="A133" s="475"/>
      <c r="B133" s="476"/>
      <c r="C133" s="360"/>
      <c r="D133" s="403"/>
    </row>
    <row r="134" spans="1:4" x14ac:dyDescent="0.2">
      <c r="A134" s="475"/>
      <c r="B134" s="476"/>
      <c r="C134" s="360"/>
      <c r="D134" s="404"/>
    </row>
    <row r="135" spans="1:4" x14ac:dyDescent="0.2">
      <c r="A135" s="475"/>
      <c r="B135" s="476"/>
      <c r="C135" s="177" t="s">
        <v>179</v>
      </c>
      <c r="D135" s="443">
        <f>D117+D120+D123+D126+D129+D132</f>
        <v>8800</v>
      </c>
    </row>
    <row r="136" spans="1:4" x14ac:dyDescent="0.2">
      <c r="A136" s="477"/>
      <c r="B136" s="478"/>
      <c r="C136" s="178"/>
      <c r="D136" s="444"/>
    </row>
    <row r="137" spans="1:4" ht="13.15" customHeight="1" x14ac:dyDescent="0.2">
      <c r="A137" s="382" t="s">
        <v>7</v>
      </c>
      <c r="B137" s="383"/>
      <c r="C137" s="359" t="s">
        <v>6</v>
      </c>
      <c r="D137" s="466">
        <v>750</v>
      </c>
    </row>
    <row r="138" spans="1:4" x14ac:dyDescent="0.2">
      <c r="A138" s="384"/>
      <c r="B138" s="385"/>
      <c r="C138" s="360"/>
      <c r="D138" s="467"/>
    </row>
    <row r="139" spans="1:4" x14ac:dyDescent="0.2">
      <c r="A139" s="384"/>
      <c r="B139" s="385"/>
      <c r="C139" s="361"/>
      <c r="D139" s="468"/>
    </row>
    <row r="140" spans="1:4" x14ac:dyDescent="0.2">
      <c r="A140" s="384"/>
      <c r="B140" s="385"/>
      <c r="C140" s="359" t="s">
        <v>6</v>
      </c>
      <c r="D140" s="463">
        <v>800</v>
      </c>
    </row>
    <row r="141" spans="1:4" x14ac:dyDescent="0.2">
      <c r="A141" s="384"/>
      <c r="B141" s="385"/>
      <c r="C141" s="360"/>
      <c r="D141" s="464"/>
    </row>
    <row r="142" spans="1:4" x14ac:dyDescent="0.2">
      <c r="A142" s="384"/>
      <c r="B142" s="385"/>
      <c r="C142" s="361"/>
      <c r="D142" s="465"/>
    </row>
    <row r="143" spans="1:4" x14ac:dyDescent="0.2">
      <c r="A143" s="384"/>
      <c r="B143" s="385"/>
      <c r="C143" s="388" t="s">
        <v>13</v>
      </c>
      <c r="D143" s="461">
        <f>D137+D140</f>
        <v>1550</v>
      </c>
    </row>
    <row r="144" spans="1:4" x14ac:dyDescent="0.2">
      <c r="A144" s="386"/>
      <c r="B144" s="387"/>
      <c r="C144" s="389"/>
      <c r="D144" s="462"/>
    </row>
    <row r="145" spans="1:6" x14ac:dyDescent="0.2">
      <c r="A145" s="184"/>
      <c r="B145" s="185"/>
      <c r="C145" s="186"/>
      <c r="D145" s="187"/>
    </row>
    <row r="146" spans="1:6" x14ac:dyDescent="0.2">
      <c r="A146" s="184"/>
      <c r="B146" s="185"/>
      <c r="C146" s="186"/>
      <c r="D146" s="188"/>
    </row>
    <row r="147" spans="1:6" x14ac:dyDescent="0.2">
      <c r="A147" s="376" t="s">
        <v>90</v>
      </c>
      <c r="B147" s="377"/>
      <c r="C147" s="390" t="s">
        <v>8</v>
      </c>
      <c r="D147" s="451">
        <f>D30</f>
        <v>1850</v>
      </c>
      <c r="F147" s="11"/>
    </row>
    <row r="148" spans="1:6" x14ac:dyDescent="0.2">
      <c r="A148" s="378"/>
      <c r="B148" s="379"/>
      <c r="C148" s="391"/>
      <c r="D148" s="452"/>
      <c r="F148" s="12"/>
    </row>
    <row r="149" spans="1:6" x14ac:dyDescent="0.2">
      <c r="A149" s="378"/>
      <c r="B149" s="379"/>
      <c r="C149" s="392" t="s">
        <v>172</v>
      </c>
      <c r="D149" s="451">
        <f>D40</f>
        <v>1320</v>
      </c>
      <c r="F149" s="12"/>
    </row>
    <row r="150" spans="1:6" x14ac:dyDescent="0.2">
      <c r="A150" s="378"/>
      <c r="B150" s="379"/>
      <c r="C150" s="392"/>
      <c r="D150" s="452"/>
      <c r="F150" s="12"/>
    </row>
    <row r="151" spans="1:6" x14ac:dyDescent="0.2">
      <c r="A151" s="378"/>
      <c r="B151" s="379"/>
      <c r="C151" s="391" t="s">
        <v>89</v>
      </c>
      <c r="D151" s="451">
        <f>D59</f>
        <v>170000</v>
      </c>
      <c r="F151" s="11"/>
    </row>
    <row r="152" spans="1:6" x14ac:dyDescent="0.2">
      <c r="A152" s="378"/>
      <c r="B152" s="379"/>
      <c r="C152" s="391"/>
      <c r="D152" s="452"/>
      <c r="F152" s="11"/>
    </row>
    <row r="153" spans="1:6" x14ac:dyDescent="0.2">
      <c r="A153" s="378"/>
      <c r="B153" s="379"/>
      <c r="C153" s="391" t="s">
        <v>87</v>
      </c>
      <c r="D153" s="451">
        <f>D95</f>
        <v>25700</v>
      </c>
      <c r="F153" s="11"/>
    </row>
    <row r="154" spans="1:6" x14ac:dyDescent="0.2">
      <c r="A154" s="378"/>
      <c r="B154" s="379"/>
      <c r="C154" s="391"/>
      <c r="D154" s="452"/>
      <c r="F154" s="11"/>
    </row>
    <row r="155" spans="1:6" x14ac:dyDescent="0.2">
      <c r="A155" s="378"/>
      <c r="B155" s="379"/>
      <c r="C155" s="391" t="s">
        <v>18</v>
      </c>
      <c r="D155" s="451">
        <f>D115</f>
        <v>11875</v>
      </c>
      <c r="F155" s="11"/>
    </row>
    <row r="156" spans="1:6" x14ac:dyDescent="0.2">
      <c r="A156" s="378"/>
      <c r="B156" s="379"/>
      <c r="C156" s="391"/>
      <c r="D156" s="452"/>
      <c r="F156" s="11"/>
    </row>
    <row r="157" spans="1:6" x14ac:dyDescent="0.2">
      <c r="A157" s="378"/>
      <c r="B157" s="379"/>
      <c r="C157" s="391" t="s">
        <v>168</v>
      </c>
      <c r="D157" s="451">
        <f>D135</f>
        <v>8800</v>
      </c>
      <c r="F157" s="11"/>
    </row>
    <row r="158" spans="1:6" x14ac:dyDescent="0.2">
      <c r="A158" s="378"/>
      <c r="B158" s="379"/>
      <c r="C158" s="391"/>
      <c r="D158" s="452"/>
      <c r="F158" s="11"/>
    </row>
    <row r="159" spans="1:6" x14ac:dyDescent="0.2">
      <c r="A159" s="378"/>
      <c r="B159" s="379"/>
      <c r="C159" s="391" t="s">
        <v>7</v>
      </c>
      <c r="D159" s="451">
        <f>D143</f>
        <v>1550</v>
      </c>
      <c r="F159" s="11"/>
    </row>
    <row r="160" spans="1:6" x14ac:dyDescent="0.2">
      <c r="A160" s="378"/>
      <c r="B160" s="379"/>
      <c r="C160" s="393"/>
      <c r="D160" s="452"/>
      <c r="F160" s="11"/>
    </row>
    <row r="161" spans="1:6" x14ac:dyDescent="0.2">
      <c r="A161" s="378"/>
      <c r="B161" s="379"/>
      <c r="C161" s="394" t="s">
        <v>19</v>
      </c>
      <c r="D161" s="459">
        <f>D147+D149+D151+D153+D155+D157+D159</f>
        <v>221095</v>
      </c>
      <c r="F161" s="11"/>
    </row>
    <row r="162" spans="1:6" x14ac:dyDescent="0.2">
      <c r="A162" s="380"/>
      <c r="B162" s="381"/>
      <c r="C162" s="395"/>
      <c r="D162" s="460"/>
      <c r="F162" s="11"/>
    </row>
    <row r="163" spans="1:6" s="11" customFormat="1" x14ac:dyDescent="0.2">
      <c r="A163" s="179"/>
      <c r="B163" s="179"/>
      <c r="C163" s="180"/>
      <c r="D163" s="181"/>
    </row>
    <row r="164" spans="1:6" s="11" customFormat="1" ht="12.6" customHeight="1" x14ac:dyDescent="0.2">
      <c r="A164" s="179"/>
      <c r="B164" s="179"/>
      <c r="C164" s="180"/>
      <c r="D164" s="181"/>
    </row>
    <row r="165" spans="1:6" x14ac:dyDescent="0.2">
      <c r="A165" s="182"/>
      <c r="B165" s="182"/>
      <c r="C165" s="182"/>
      <c r="D165" s="176"/>
    </row>
    <row r="166" spans="1:6" x14ac:dyDescent="0.2">
      <c r="A166" s="182"/>
      <c r="B166" s="182"/>
      <c r="C166" s="182"/>
      <c r="D166" s="176"/>
    </row>
    <row r="167" spans="1:6" x14ac:dyDescent="0.2">
      <c r="A167" s="182"/>
      <c r="B167" s="182"/>
      <c r="C167" s="182"/>
      <c r="D167" s="176"/>
    </row>
    <row r="168" spans="1:6" x14ac:dyDescent="0.2">
      <c r="A168" s="182"/>
      <c r="B168" s="182"/>
      <c r="C168" s="182"/>
      <c r="D168" s="176"/>
    </row>
    <row r="169" spans="1:6" x14ac:dyDescent="0.2">
      <c r="A169" s="182"/>
      <c r="B169" s="182"/>
      <c r="C169" s="182"/>
      <c r="D169" s="176"/>
    </row>
    <row r="170" spans="1:6" x14ac:dyDescent="0.2">
      <c r="A170" s="182"/>
      <c r="B170" s="182"/>
      <c r="C170" s="182"/>
      <c r="D170" s="176"/>
    </row>
    <row r="171" spans="1:6" x14ac:dyDescent="0.2">
      <c r="A171" s="182"/>
      <c r="B171" s="182"/>
      <c r="C171" s="182"/>
      <c r="D171" s="176"/>
    </row>
    <row r="172" spans="1:6" x14ac:dyDescent="0.2">
      <c r="A172" s="182"/>
      <c r="B172" s="182"/>
      <c r="C172" s="182"/>
      <c r="D172" s="176"/>
    </row>
    <row r="173" spans="1:6" x14ac:dyDescent="0.2">
      <c r="A173" s="182"/>
      <c r="B173" s="182"/>
      <c r="C173" s="182"/>
      <c r="D173" s="176"/>
    </row>
    <row r="174" spans="1:6" x14ac:dyDescent="0.2">
      <c r="A174" s="182"/>
      <c r="B174" s="182"/>
      <c r="C174" s="182"/>
      <c r="D174" s="176"/>
    </row>
    <row r="175" spans="1:6" x14ac:dyDescent="0.2">
      <c r="A175" s="182"/>
      <c r="B175" s="182"/>
      <c r="C175" s="182"/>
      <c r="D175" s="176"/>
    </row>
    <row r="176" spans="1:6" x14ac:dyDescent="0.2">
      <c r="A176" s="182"/>
      <c r="B176" s="182"/>
      <c r="C176" s="182"/>
      <c r="D176" s="176"/>
    </row>
    <row r="177" spans="1:4" x14ac:dyDescent="0.2">
      <c r="A177" s="182"/>
      <c r="B177" s="182"/>
      <c r="C177" s="182"/>
      <c r="D177" s="176"/>
    </row>
    <row r="178" spans="1:4" x14ac:dyDescent="0.2">
      <c r="A178" s="182"/>
      <c r="B178" s="182"/>
      <c r="C178" s="182"/>
      <c r="D178" s="176"/>
    </row>
    <row r="179" spans="1:4" x14ac:dyDescent="0.2">
      <c r="A179" s="182"/>
      <c r="B179" s="182"/>
      <c r="C179" s="182"/>
      <c r="D179" s="176"/>
    </row>
    <row r="180" spans="1:4" x14ac:dyDescent="0.2">
      <c r="A180" s="182"/>
      <c r="B180" s="182"/>
      <c r="C180" s="182"/>
      <c r="D180" s="176"/>
    </row>
    <row r="181" spans="1:4" x14ac:dyDescent="0.2">
      <c r="A181" s="182"/>
      <c r="B181" s="182"/>
      <c r="C181" s="182"/>
      <c r="D181" s="176"/>
    </row>
    <row r="182" spans="1:4" x14ac:dyDescent="0.2">
      <c r="A182" s="182"/>
      <c r="B182" s="182"/>
      <c r="C182" s="182"/>
      <c r="D182" s="176"/>
    </row>
    <row r="221" spans="3:3" x14ac:dyDescent="0.2">
      <c r="C221" s="1"/>
    </row>
    <row r="230" spans="3:5" x14ac:dyDescent="0.2">
      <c r="C230" s="2"/>
      <c r="E230" s="2"/>
    </row>
    <row r="236" spans="3:5" x14ac:dyDescent="0.2">
      <c r="E236" s="3"/>
    </row>
    <row r="237" spans="3:5" x14ac:dyDescent="0.2">
      <c r="C237" s="2"/>
      <c r="E237" s="2"/>
    </row>
    <row r="246" spans="3:3" x14ac:dyDescent="0.2">
      <c r="C246" s="1"/>
    </row>
    <row r="479" spans="2:4" x14ac:dyDescent="0.2">
      <c r="B479" s="1"/>
      <c r="D479"/>
    </row>
    <row r="494" spans="4:4" x14ac:dyDescent="0.2">
      <c r="D494"/>
    </row>
  </sheetData>
  <mergeCells count="118">
    <mergeCell ref="D151:D152"/>
    <mergeCell ref="D149:D150"/>
    <mergeCell ref="D147:D148"/>
    <mergeCell ref="A17:B18"/>
    <mergeCell ref="D17:D18"/>
    <mergeCell ref="D161:D162"/>
    <mergeCell ref="D159:D160"/>
    <mergeCell ref="D157:D158"/>
    <mergeCell ref="D155:D156"/>
    <mergeCell ref="D153:D154"/>
    <mergeCell ref="D143:D144"/>
    <mergeCell ref="D140:D142"/>
    <mergeCell ref="D137:D139"/>
    <mergeCell ref="C137:C139"/>
    <mergeCell ref="C140:C142"/>
    <mergeCell ref="D112:D114"/>
    <mergeCell ref="D115:D116"/>
    <mergeCell ref="C115:C116"/>
    <mergeCell ref="A117:B136"/>
    <mergeCell ref="D117:D119"/>
    <mergeCell ref="D120:D122"/>
    <mergeCell ref="D123:D125"/>
    <mergeCell ref="D126:D128"/>
    <mergeCell ref="D129:D131"/>
    <mergeCell ref="D132:D134"/>
    <mergeCell ref="D135:D136"/>
    <mergeCell ref="D97:D99"/>
    <mergeCell ref="D100:D102"/>
    <mergeCell ref="D103:D105"/>
    <mergeCell ref="D106:D108"/>
    <mergeCell ref="D109:D111"/>
    <mergeCell ref="D95:D96"/>
    <mergeCell ref="C95:C96"/>
    <mergeCell ref="C120:C122"/>
    <mergeCell ref="C117:C119"/>
    <mergeCell ref="C106:C108"/>
    <mergeCell ref="D78:D80"/>
    <mergeCell ref="D81:D84"/>
    <mergeCell ref="D85:D88"/>
    <mergeCell ref="D89:D91"/>
    <mergeCell ref="D92:D94"/>
    <mergeCell ref="D61:D65"/>
    <mergeCell ref="C75:C77"/>
    <mergeCell ref="D66:D68"/>
    <mergeCell ref="D69:D71"/>
    <mergeCell ref="D72:D74"/>
    <mergeCell ref="D75:D77"/>
    <mergeCell ref="C85:C88"/>
    <mergeCell ref="C81:C84"/>
    <mergeCell ref="C78:C80"/>
    <mergeCell ref="C61:C65"/>
    <mergeCell ref="C72:C74"/>
    <mergeCell ref="C69:C71"/>
    <mergeCell ref="C66:C68"/>
    <mergeCell ref="C92:C94"/>
    <mergeCell ref="C89:C91"/>
    <mergeCell ref="A3:B3"/>
    <mergeCell ref="A4:B4"/>
    <mergeCell ref="C19:C20"/>
    <mergeCell ref="C21:C23"/>
    <mergeCell ref="D19:D20"/>
    <mergeCell ref="D21:D23"/>
    <mergeCell ref="C6:E6"/>
    <mergeCell ref="B12:C12"/>
    <mergeCell ref="B13:C13"/>
    <mergeCell ref="A19:B31"/>
    <mergeCell ref="A8:C8"/>
    <mergeCell ref="D24:D26"/>
    <mergeCell ref="D27:D29"/>
    <mergeCell ref="D30:D31"/>
    <mergeCell ref="C24:C26"/>
    <mergeCell ref="C27:C29"/>
    <mergeCell ref="C30:C31"/>
    <mergeCell ref="C5:D5"/>
    <mergeCell ref="A32:B41"/>
    <mergeCell ref="D42:D44"/>
    <mergeCell ref="D45:D47"/>
    <mergeCell ref="D48:D51"/>
    <mergeCell ref="D52:D55"/>
    <mergeCell ref="D56:D58"/>
    <mergeCell ref="D59:D60"/>
    <mergeCell ref="D32:D34"/>
    <mergeCell ref="C35:C36"/>
    <mergeCell ref="D35:D36"/>
    <mergeCell ref="C37:C39"/>
    <mergeCell ref="D37:D39"/>
    <mergeCell ref="C32:C34"/>
    <mergeCell ref="C42:C44"/>
    <mergeCell ref="C45:C47"/>
    <mergeCell ref="C40:C41"/>
    <mergeCell ref="D40:D41"/>
    <mergeCell ref="A147:B162"/>
    <mergeCell ref="C132:C134"/>
    <mergeCell ref="C129:C131"/>
    <mergeCell ref="C126:C128"/>
    <mergeCell ref="C123:C125"/>
    <mergeCell ref="A137:B144"/>
    <mergeCell ref="C143:C144"/>
    <mergeCell ref="C147:C148"/>
    <mergeCell ref="C149:C150"/>
    <mergeCell ref="C151:C152"/>
    <mergeCell ref="C153:C154"/>
    <mergeCell ref="C155:C156"/>
    <mergeCell ref="C157:C158"/>
    <mergeCell ref="C159:C160"/>
    <mergeCell ref="C161:C162"/>
    <mergeCell ref="A61:B96"/>
    <mergeCell ref="C112:C114"/>
    <mergeCell ref="C109:C111"/>
    <mergeCell ref="C97:C99"/>
    <mergeCell ref="C100:C102"/>
    <mergeCell ref="C103:C105"/>
    <mergeCell ref="A97:B116"/>
    <mergeCell ref="C48:C51"/>
    <mergeCell ref="C52:C55"/>
    <mergeCell ref="C59:C60"/>
    <mergeCell ref="C56:C58"/>
    <mergeCell ref="A42:B60"/>
  </mergeCells>
  <phoneticPr fontId="9" type="noConversion"/>
  <pageMargins left="0.5" right="0.5" top="0.41" bottom="0.32" header="0" footer="0"/>
  <pageSetup scale="70" orientation="portrait" r:id="rId1"/>
  <headerFooter alignWithMargins="0">
    <oddHeader>&amp;C&amp;"Arial,Bold"KENTUCKY CAREER CENTER MOU BUDGET&amp;R&amp;"Arial,Bold"ATTACHMENT L  -  SAMPLE</oddHeader>
  </headerFooter>
  <rowBreaks count="2" manualBreakCount="2">
    <brk id="60" max="16383" man="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26"/>
  <sheetViews>
    <sheetView zoomScale="80" zoomScaleNormal="80" zoomScaleSheetLayoutView="75" workbookViewId="0">
      <selection activeCell="Y17" sqref="Y17:Z17"/>
    </sheetView>
  </sheetViews>
  <sheetFormatPr defaultColWidth="8.85546875" defaultRowHeight="12.75" x14ac:dyDescent="0.2"/>
  <cols>
    <col min="1" max="1" width="4.42578125" style="36" customWidth="1"/>
    <col min="2" max="2" width="4.85546875" style="36" customWidth="1"/>
    <col min="3" max="3" width="8.85546875" style="36" customWidth="1"/>
    <col min="4" max="4" width="11" style="36" customWidth="1"/>
    <col min="5" max="5" width="11.42578125" style="36" customWidth="1"/>
    <col min="6" max="8" width="8.42578125" style="36" customWidth="1"/>
    <col min="9" max="9" width="10.140625" style="36" customWidth="1"/>
    <col min="10" max="10" width="8.85546875" style="36" customWidth="1"/>
    <col min="11" max="11" width="8.42578125" style="36" customWidth="1"/>
    <col min="12" max="12" width="11.42578125" style="36" customWidth="1"/>
    <col min="13" max="13" width="11.7109375" style="36" customWidth="1"/>
    <col min="14" max="14" width="10.7109375" style="36" customWidth="1"/>
    <col min="15" max="15" width="8.42578125" style="36" customWidth="1"/>
    <col min="16" max="16" width="10.28515625" style="36" customWidth="1"/>
    <col min="17" max="17" width="10" style="36" bestFit="1" customWidth="1"/>
    <col min="18" max="19" width="8.42578125" style="36" customWidth="1"/>
    <col min="20" max="16384" width="8.85546875" style="36"/>
  </cols>
  <sheetData>
    <row r="2" spans="1:19" x14ac:dyDescent="0.2">
      <c r="A2" s="36" t="s">
        <v>182</v>
      </c>
      <c r="C2" s="198" t="s">
        <v>270</v>
      </c>
    </row>
    <row r="4" spans="1:19" x14ac:dyDescent="0.2">
      <c r="E4" s="37" t="s">
        <v>244</v>
      </c>
      <c r="F4" s="38" t="s">
        <v>272</v>
      </c>
      <c r="J4" s="39" t="s">
        <v>68</v>
      </c>
      <c r="K4" s="40">
        <v>45839</v>
      </c>
      <c r="M4" s="36" t="s">
        <v>67</v>
      </c>
      <c r="N4" s="346">
        <v>46203</v>
      </c>
      <c r="S4" s="38"/>
    </row>
    <row r="6" spans="1:19" ht="15.75" x14ac:dyDescent="0.25">
      <c r="A6" s="189" t="s">
        <v>180</v>
      </c>
      <c r="B6" s="189"/>
      <c r="C6" s="189"/>
      <c r="D6" s="189"/>
      <c r="E6" s="190"/>
      <c r="F6" s="190"/>
      <c r="G6" s="190"/>
      <c r="H6" s="190"/>
      <c r="I6" s="190"/>
      <c r="J6" s="190"/>
      <c r="K6" s="190"/>
      <c r="L6" s="190"/>
      <c r="M6" s="190"/>
      <c r="N6" s="190"/>
      <c r="O6" s="190"/>
      <c r="P6" s="190"/>
      <c r="Q6" s="190"/>
      <c r="R6" s="190"/>
      <c r="S6" s="190"/>
    </row>
    <row r="8" spans="1:19" ht="36.75" customHeight="1" x14ac:dyDescent="0.2">
      <c r="A8" s="41"/>
      <c r="B8" s="485" t="s">
        <v>92</v>
      </c>
      <c r="C8" s="486"/>
      <c r="D8" s="486"/>
      <c r="E8" s="486"/>
      <c r="F8" s="486"/>
      <c r="G8" s="486"/>
      <c r="H8" s="486"/>
      <c r="I8" s="486"/>
      <c r="J8" s="486"/>
      <c r="K8" s="486"/>
      <c r="L8" s="486"/>
      <c r="M8" s="486"/>
      <c r="N8" s="486"/>
      <c r="O8" s="486"/>
      <c r="P8" s="486"/>
      <c r="Q8" s="486"/>
      <c r="R8" s="486"/>
      <c r="S8" s="487"/>
    </row>
    <row r="9" spans="1:19" x14ac:dyDescent="0.2">
      <c r="A9" s="491"/>
      <c r="B9" s="491"/>
      <c r="C9" s="491"/>
      <c r="D9" s="137"/>
      <c r="E9" s="137"/>
      <c r="F9" s="137"/>
      <c r="G9" s="137"/>
      <c r="H9" s="137"/>
      <c r="I9" s="137"/>
      <c r="J9" s="137"/>
      <c r="K9" s="137"/>
      <c r="L9" s="137"/>
      <c r="M9" s="137"/>
      <c r="N9" s="137"/>
      <c r="O9" s="137"/>
      <c r="P9" s="137"/>
      <c r="Q9" s="137"/>
      <c r="R9" s="137"/>
      <c r="S9" s="137"/>
    </row>
    <row r="10" spans="1:19" ht="31.5" customHeight="1" x14ac:dyDescent="0.2">
      <c r="B10" s="42" t="s">
        <v>20</v>
      </c>
      <c r="C10" s="488" t="s">
        <v>93</v>
      </c>
      <c r="D10" s="488"/>
      <c r="E10" s="486"/>
      <c r="F10" s="486"/>
      <c r="G10" s="486"/>
      <c r="H10" s="486"/>
      <c r="I10" s="486"/>
      <c r="J10" s="486"/>
      <c r="K10" s="486"/>
      <c r="L10" s="486"/>
      <c r="M10" s="486"/>
      <c r="N10" s="486"/>
      <c r="O10" s="486"/>
      <c r="P10" s="486"/>
      <c r="Q10" s="486"/>
      <c r="R10" s="486"/>
      <c r="S10" s="486"/>
    </row>
    <row r="11" spans="1:19" ht="72" customHeight="1" x14ac:dyDescent="0.2">
      <c r="A11" s="43"/>
      <c r="B11" s="43"/>
      <c r="C11" s="44" t="s">
        <v>239</v>
      </c>
      <c r="D11" s="44" t="s">
        <v>202</v>
      </c>
      <c r="E11" s="44" t="s">
        <v>94</v>
      </c>
      <c r="F11" s="44" t="s">
        <v>240</v>
      </c>
      <c r="G11" s="44" t="s">
        <v>257</v>
      </c>
      <c r="H11" s="44" t="s">
        <v>83</v>
      </c>
      <c r="I11" s="45" t="s">
        <v>241</v>
      </c>
      <c r="J11" s="44" t="s">
        <v>242</v>
      </c>
      <c r="K11" s="44" t="s">
        <v>243</v>
      </c>
      <c r="L11" s="44" t="s">
        <v>95</v>
      </c>
      <c r="M11" s="44" t="s">
        <v>96</v>
      </c>
      <c r="N11" s="44" t="s">
        <v>262</v>
      </c>
      <c r="O11" s="44" t="s">
        <v>97</v>
      </c>
      <c r="P11" s="61" t="s">
        <v>250</v>
      </c>
      <c r="Q11" s="61" t="s">
        <v>252</v>
      </c>
      <c r="R11" s="44" t="s">
        <v>63</v>
      </c>
      <c r="S11" s="45" t="s">
        <v>5</v>
      </c>
    </row>
    <row r="12" spans="1:19" ht="30" customHeight="1" x14ac:dyDescent="0.2">
      <c r="A12" s="479" t="s">
        <v>21</v>
      </c>
      <c r="B12" s="489"/>
      <c r="C12" s="46">
        <v>3</v>
      </c>
      <c r="D12" s="46">
        <v>1</v>
      </c>
      <c r="E12" s="46">
        <v>5</v>
      </c>
      <c r="F12" s="46">
        <v>0.5</v>
      </c>
      <c r="G12" s="46">
        <v>0.5</v>
      </c>
      <c r="H12" s="46">
        <v>0.5</v>
      </c>
      <c r="I12" s="46">
        <v>1</v>
      </c>
      <c r="J12" s="46">
        <v>0</v>
      </c>
      <c r="K12" s="46">
        <v>0</v>
      </c>
      <c r="L12" s="46">
        <v>0</v>
      </c>
      <c r="M12" s="46">
        <v>0</v>
      </c>
      <c r="N12" s="46">
        <v>0.25</v>
      </c>
      <c r="O12" s="46">
        <v>1</v>
      </c>
      <c r="P12" s="46">
        <v>0</v>
      </c>
      <c r="Q12" s="46">
        <v>1</v>
      </c>
      <c r="R12" s="46">
        <v>0</v>
      </c>
      <c r="S12" s="47">
        <f>SUM(C12:R12)</f>
        <v>13.75</v>
      </c>
    </row>
    <row r="13" spans="1:19" ht="33.75" customHeight="1" x14ac:dyDescent="0.2">
      <c r="A13" s="480" t="s">
        <v>22</v>
      </c>
      <c r="B13" s="490"/>
      <c r="C13" s="48">
        <f t="shared" ref="C13:L13" si="0">C12/$S$12</f>
        <v>0.21818181818181817</v>
      </c>
      <c r="D13" s="48">
        <f t="shared" si="0"/>
        <v>7.2727272727272724E-2</v>
      </c>
      <c r="E13" s="48">
        <f t="shared" si="0"/>
        <v>0.36363636363636365</v>
      </c>
      <c r="F13" s="48">
        <f t="shared" si="0"/>
        <v>3.6363636363636362E-2</v>
      </c>
      <c r="G13" s="48">
        <f t="shared" si="0"/>
        <v>3.6363636363636362E-2</v>
      </c>
      <c r="H13" s="48">
        <f t="shared" si="0"/>
        <v>3.6363636363636362E-2</v>
      </c>
      <c r="I13" s="48">
        <f t="shared" si="0"/>
        <v>7.2727272727272724E-2</v>
      </c>
      <c r="J13" s="48">
        <f t="shared" si="0"/>
        <v>0</v>
      </c>
      <c r="K13" s="48">
        <f t="shared" si="0"/>
        <v>0</v>
      </c>
      <c r="L13" s="48">
        <f t="shared" si="0"/>
        <v>0</v>
      </c>
      <c r="M13" s="48">
        <f>M12/$S$12</f>
        <v>0</v>
      </c>
      <c r="N13" s="48">
        <f>N12/$S$12</f>
        <v>1.8181818181818181E-2</v>
      </c>
      <c r="O13" s="48">
        <f>O12/$S$12</f>
        <v>7.2727272727272724E-2</v>
      </c>
      <c r="P13" s="48">
        <f t="shared" ref="P13:Q13" si="1">P12/$S$12</f>
        <v>0</v>
      </c>
      <c r="Q13" s="48">
        <f t="shared" si="1"/>
        <v>7.2727272727272724E-2</v>
      </c>
      <c r="R13" s="48">
        <f>R12/$S$12</f>
        <v>0</v>
      </c>
      <c r="S13" s="48">
        <f>SUM(C13:R13)</f>
        <v>1</v>
      </c>
    </row>
    <row r="14" spans="1:19" x14ac:dyDescent="0.2">
      <c r="A14" s="49"/>
      <c r="B14" s="49"/>
      <c r="C14" s="49"/>
      <c r="D14" s="49"/>
      <c r="E14" s="50" t="s">
        <v>65</v>
      </c>
      <c r="F14" s="50"/>
      <c r="G14" s="50"/>
      <c r="H14" s="50"/>
      <c r="I14" s="50"/>
      <c r="J14" s="50"/>
      <c r="K14" s="50"/>
      <c r="L14" s="50"/>
      <c r="M14" s="50"/>
      <c r="N14" s="50"/>
      <c r="O14" s="50"/>
      <c r="P14" s="50"/>
      <c r="Q14" s="50"/>
      <c r="R14" s="50"/>
    </row>
    <row r="16" spans="1:19" ht="29.25" customHeight="1" x14ac:dyDescent="0.2">
      <c r="B16" s="42" t="s">
        <v>23</v>
      </c>
      <c r="C16" s="488" t="s">
        <v>25</v>
      </c>
      <c r="D16" s="488"/>
      <c r="E16" s="486"/>
      <c r="F16" s="486"/>
      <c r="G16" s="486"/>
      <c r="H16" s="486"/>
      <c r="I16" s="486"/>
      <c r="J16" s="486"/>
      <c r="K16" s="486"/>
      <c r="L16" s="486"/>
      <c r="M16" s="486"/>
      <c r="N16" s="486"/>
      <c r="O16" s="486"/>
      <c r="P16" s="486"/>
      <c r="Q16" s="486"/>
      <c r="R16" s="486"/>
      <c r="S16" s="486"/>
    </row>
    <row r="17" spans="1:19" ht="71.25" customHeight="1" x14ac:dyDescent="0.2">
      <c r="A17" s="43"/>
      <c r="B17" s="43"/>
      <c r="C17" s="44" t="s">
        <v>239</v>
      </c>
      <c r="D17" s="44" t="s">
        <v>202</v>
      </c>
      <c r="E17" s="44" t="s">
        <v>94</v>
      </c>
      <c r="F17" s="44" t="s">
        <v>240</v>
      </c>
      <c r="G17" s="44" t="s">
        <v>257</v>
      </c>
      <c r="H17" s="44" t="s">
        <v>83</v>
      </c>
      <c r="I17" s="45" t="s">
        <v>241</v>
      </c>
      <c r="J17" s="44" t="s">
        <v>242</v>
      </c>
      <c r="K17" s="44" t="s">
        <v>243</v>
      </c>
      <c r="L17" s="44" t="s">
        <v>95</v>
      </c>
      <c r="M17" s="44" t="s">
        <v>96</v>
      </c>
      <c r="N17" s="44" t="s">
        <v>261</v>
      </c>
      <c r="O17" s="44" t="s">
        <v>97</v>
      </c>
      <c r="P17" s="61" t="s">
        <v>250</v>
      </c>
      <c r="Q17" s="61" t="s">
        <v>252</v>
      </c>
      <c r="R17" s="44" t="s">
        <v>63</v>
      </c>
      <c r="S17" s="45" t="s">
        <v>5</v>
      </c>
    </row>
    <row r="18" spans="1:19" ht="27.75" customHeight="1" x14ac:dyDescent="0.2">
      <c r="A18" s="479" t="s">
        <v>98</v>
      </c>
      <c r="B18" s="489"/>
      <c r="C18" s="46">
        <v>750</v>
      </c>
      <c r="D18" s="46">
        <v>400</v>
      </c>
      <c r="E18" s="51">
        <v>1500</v>
      </c>
      <c r="F18" s="51">
        <v>200</v>
      </c>
      <c r="G18" s="51">
        <v>200</v>
      </c>
      <c r="H18" s="51">
        <v>200</v>
      </c>
      <c r="I18" s="51">
        <v>200</v>
      </c>
      <c r="J18" s="51">
        <v>0</v>
      </c>
      <c r="K18" s="51">
        <v>0</v>
      </c>
      <c r="L18" s="51">
        <v>0</v>
      </c>
      <c r="M18" s="51">
        <v>0</v>
      </c>
      <c r="N18" s="51">
        <v>200</v>
      </c>
      <c r="O18" s="51">
        <v>200</v>
      </c>
      <c r="P18" s="51">
        <v>0</v>
      </c>
      <c r="Q18" s="36">
        <v>200</v>
      </c>
      <c r="R18" s="51">
        <v>0</v>
      </c>
      <c r="S18" s="52">
        <f>SUM(C18:R18)</f>
        <v>4050</v>
      </c>
    </row>
    <row r="19" spans="1:19" ht="36" customHeight="1" x14ac:dyDescent="0.2">
      <c r="A19" s="479" t="s">
        <v>99</v>
      </c>
      <c r="B19" s="479"/>
      <c r="C19" s="48">
        <f t="shared" ref="C19:L19" si="2">C18/$S$18</f>
        <v>0.18518518518518517</v>
      </c>
      <c r="D19" s="48">
        <f t="shared" si="2"/>
        <v>9.8765432098765427E-2</v>
      </c>
      <c r="E19" s="48">
        <f t="shared" si="2"/>
        <v>0.37037037037037035</v>
      </c>
      <c r="F19" s="48">
        <f t="shared" si="2"/>
        <v>4.9382716049382713E-2</v>
      </c>
      <c r="G19" s="48">
        <f t="shared" si="2"/>
        <v>4.9382716049382713E-2</v>
      </c>
      <c r="H19" s="48">
        <f t="shared" si="2"/>
        <v>4.9382716049382713E-2</v>
      </c>
      <c r="I19" s="48">
        <f t="shared" si="2"/>
        <v>4.9382716049382713E-2</v>
      </c>
      <c r="J19" s="48">
        <f t="shared" si="2"/>
        <v>0</v>
      </c>
      <c r="K19" s="48">
        <f t="shared" si="2"/>
        <v>0</v>
      </c>
      <c r="L19" s="48">
        <f t="shared" si="2"/>
        <v>0</v>
      </c>
      <c r="M19" s="48">
        <f>M18/$S$18</f>
        <v>0</v>
      </c>
      <c r="N19" s="48">
        <f>N18/$S$18</f>
        <v>4.9382716049382713E-2</v>
      </c>
      <c r="O19" s="48">
        <f>O18/$S$18</f>
        <v>4.9382716049382713E-2</v>
      </c>
      <c r="P19" s="48">
        <f t="shared" ref="P19:Q19" si="3">P18/$S$18</f>
        <v>0</v>
      </c>
      <c r="Q19" s="48">
        <f t="shared" si="3"/>
        <v>4.9382716049382713E-2</v>
      </c>
      <c r="R19" s="48">
        <f>R18/$S$18</f>
        <v>0</v>
      </c>
      <c r="S19" s="48">
        <f>SUM(C19:R19)</f>
        <v>1</v>
      </c>
    </row>
    <row r="20" spans="1:19" x14ac:dyDescent="0.2">
      <c r="A20" s="49"/>
      <c r="B20" s="49"/>
      <c r="C20" s="49"/>
      <c r="D20" s="49"/>
      <c r="E20" s="50" t="s">
        <v>65</v>
      </c>
      <c r="F20" s="50"/>
      <c r="G20" s="50"/>
      <c r="H20" s="50"/>
      <c r="I20" s="50"/>
      <c r="J20" s="50"/>
      <c r="K20" s="50"/>
      <c r="L20" s="50"/>
      <c r="M20" s="50"/>
      <c r="N20" s="50"/>
      <c r="O20" s="50"/>
      <c r="P20" s="50"/>
      <c r="Q20" s="50"/>
      <c r="R20" s="50"/>
    </row>
    <row r="22" spans="1:19" ht="18" customHeight="1" x14ac:dyDescent="0.2">
      <c r="B22" s="36" t="s">
        <v>24</v>
      </c>
      <c r="C22" s="53" t="s">
        <v>100</v>
      </c>
    </row>
    <row r="23" spans="1:19" ht="67.5" x14ac:dyDescent="0.2">
      <c r="A23" s="43"/>
      <c r="B23" s="43"/>
      <c r="C23" s="44" t="s">
        <v>239</v>
      </c>
      <c r="D23" s="44" t="s">
        <v>202</v>
      </c>
      <c r="E23" s="44" t="s">
        <v>94</v>
      </c>
      <c r="F23" s="44" t="s">
        <v>240</v>
      </c>
      <c r="G23" s="44" t="s">
        <v>257</v>
      </c>
      <c r="H23" s="44" t="s">
        <v>83</v>
      </c>
      <c r="I23" s="45" t="s">
        <v>241</v>
      </c>
      <c r="J23" s="44" t="s">
        <v>242</v>
      </c>
      <c r="K23" s="44" t="s">
        <v>243</v>
      </c>
      <c r="L23" s="44" t="s">
        <v>95</v>
      </c>
      <c r="M23" s="44" t="s">
        <v>96</v>
      </c>
      <c r="N23" s="44" t="s">
        <v>261</v>
      </c>
      <c r="O23" s="44" t="s">
        <v>97</v>
      </c>
      <c r="P23" s="61" t="s">
        <v>250</v>
      </c>
      <c r="Q23" s="61" t="s">
        <v>252</v>
      </c>
      <c r="R23" s="44" t="s">
        <v>63</v>
      </c>
      <c r="S23" s="45" t="s">
        <v>5</v>
      </c>
    </row>
    <row r="24" spans="1:19" ht="28.9" customHeight="1" x14ac:dyDescent="0.2">
      <c r="A24" s="480" t="s">
        <v>101</v>
      </c>
      <c r="B24" s="481"/>
      <c r="C24" s="46">
        <v>250</v>
      </c>
      <c r="D24" s="46">
        <v>80</v>
      </c>
      <c r="E24" s="51">
        <v>500</v>
      </c>
      <c r="F24" s="51">
        <v>15</v>
      </c>
      <c r="G24" s="51">
        <v>12</v>
      </c>
      <c r="H24" s="51">
        <v>12</v>
      </c>
      <c r="I24" s="51">
        <v>15</v>
      </c>
      <c r="J24" s="51">
        <v>0</v>
      </c>
      <c r="K24" s="51">
        <v>0</v>
      </c>
      <c r="L24" s="51">
        <v>0</v>
      </c>
      <c r="M24" s="51">
        <v>0</v>
      </c>
      <c r="N24" s="51">
        <v>15</v>
      </c>
      <c r="O24" s="51">
        <v>25</v>
      </c>
      <c r="P24" s="51">
        <v>0</v>
      </c>
      <c r="Q24" s="51">
        <v>0</v>
      </c>
      <c r="R24" s="51">
        <v>0</v>
      </c>
      <c r="S24" s="52">
        <f>SUM(C24:R24)</f>
        <v>924</v>
      </c>
    </row>
    <row r="25" spans="1:19" ht="36" customHeight="1" x14ac:dyDescent="0.2">
      <c r="A25" s="482" t="s">
        <v>245</v>
      </c>
      <c r="B25" s="483"/>
      <c r="C25" s="48">
        <f>C24/$S$24</f>
        <v>0.27056277056277056</v>
      </c>
      <c r="D25" s="48">
        <f t="shared" ref="D25:R25" si="4">D24/$S$24</f>
        <v>8.6580086580086577E-2</v>
      </c>
      <c r="E25" s="48">
        <f t="shared" si="4"/>
        <v>0.54112554112554112</v>
      </c>
      <c r="F25" s="48">
        <f t="shared" si="4"/>
        <v>1.6233766233766232E-2</v>
      </c>
      <c r="G25" s="48">
        <f t="shared" si="4"/>
        <v>1.2987012987012988E-2</v>
      </c>
      <c r="H25" s="48">
        <f t="shared" si="4"/>
        <v>1.2987012987012988E-2</v>
      </c>
      <c r="I25" s="48">
        <f t="shared" si="4"/>
        <v>1.6233766233766232E-2</v>
      </c>
      <c r="J25" s="48">
        <f t="shared" si="4"/>
        <v>0</v>
      </c>
      <c r="K25" s="48">
        <f t="shared" si="4"/>
        <v>0</v>
      </c>
      <c r="L25" s="48">
        <f t="shared" si="4"/>
        <v>0</v>
      </c>
      <c r="M25" s="48">
        <f t="shared" si="4"/>
        <v>0</v>
      </c>
      <c r="N25" s="48">
        <f t="shared" si="4"/>
        <v>1.6233766233766232E-2</v>
      </c>
      <c r="O25" s="48">
        <f t="shared" si="4"/>
        <v>2.7056277056277056E-2</v>
      </c>
      <c r="P25" s="48">
        <f t="shared" si="4"/>
        <v>0</v>
      </c>
      <c r="Q25" s="48">
        <f t="shared" si="4"/>
        <v>0</v>
      </c>
      <c r="R25" s="48">
        <f t="shared" si="4"/>
        <v>0</v>
      </c>
      <c r="S25" s="48">
        <f>SUM(C25:R25)</f>
        <v>1.0000000000000002</v>
      </c>
    </row>
    <row r="26" spans="1:19" x14ac:dyDescent="0.2">
      <c r="E26" s="484" t="s">
        <v>65</v>
      </c>
      <c r="F26" s="484"/>
      <c r="G26" s="484"/>
      <c r="H26" s="484"/>
      <c r="I26" s="484"/>
      <c r="J26" s="484"/>
      <c r="K26" s="484"/>
      <c r="L26" s="484"/>
      <c r="M26" s="484"/>
      <c r="N26" s="484"/>
      <c r="O26" s="484"/>
      <c r="P26" s="484"/>
      <c r="Q26" s="484"/>
      <c r="R26" s="484"/>
      <c r="S26" s="484"/>
    </row>
  </sheetData>
  <mergeCells count="11">
    <mergeCell ref="A19:B19"/>
    <mergeCell ref="A24:B24"/>
    <mergeCell ref="A25:B25"/>
    <mergeCell ref="E26:S26"/>
    <mergeCell ref="B8:S8"/>
    <mergeCell ref="C10:S10"/>
    <mergeCell ref="A12:B12"/>
    <mergeCell ref="A13:B13"/>
    <mergeCell ref="C16:S16"/>
    <mergeCell ref="A18:B18"/>
    <mergeCell ref="A9:C9"/>
  </mergeCells>
  <pageMargins left="0.41" right="0.37" top="0.61" bottom="0.48" header="0.5" footer="0.5"/>
  <pageSetup scale="84" fitToWidth="0" fitToHeight="0" orientation="landscape" r:id="rId1"/>
  <headerFooter alignWithMargins="0">
    <oddHeader>&amp;C&amp;"Arial,Bold"&amp;24&amp;K00-014S A M P L 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9"/>
  <sheetViews>
    <sheetView zoomScaleNormal="100" zoomScaleSheetLayoutView="70" workbookViewId="0">
      <pane xSplit="4" ySplit="16" topLeftCell="E17" activePane="bottomRight" state="frozen"/>
      <selection pane="topRight" activeCell="E1" sqref="E1"/>
      <selection pane="bottomLeft" activeCell="A17" sqref="A17"/>
      <selection pane="bottomRight" activeCell="N5" sqref="N5"/>
    </sheetView>
  </sheetViews>
  <sheetFormatPr defaultColWidth="8.85546875" defaultRowHeight="12.75" x14ac:dyDescent="0.2"/>
  <cols>
    <col min="1" max="1" width="32.7109375" style="36" customWidth="1"/>
    <col min="2" max="2" width="12" style="36" customWidth="1"/>
    <col min="3" max="3" width="12.85546875" style="36" customWidth="1"/>
    <col min="4" max="4" width="13.42578125" style="36" customWidth="1"/>
    <col min="5" max="8" width="12" style="36" customWidth="1"/>
    <col min="9" max="9" width="11.7109375" style="36" customWidth="1"/>
    <col min="10" max="10" width="11.42578125" style="36" customWidth="1"/>
    <col min="11" max="11" width="13.42578125" style="36" customWidth="1"/>
    <col min="12" max="12" width="12.42578125" style="36" customWidth="1"/>
    <col min="13" max="13" width="11.28515625" style="36" customWidth="1"/>
    <col min="14" max="14" width="10.7109375" style="36" customWidth="1"/>
    <col min="15" max="15" width="11" style="36" bestFit="1" customWidth="1"/>
    <col min="16" max="17" width="10.140625" style="36" customWidth="1"/>
    <col min="18" max="18" width="9.140625" style="36" customWidth="1"/>
    <col min="19" max="19" width="12.5703125" style="36" customWidth="1"/>
    <col min="20" max="21" width="9.140625" style="36" customWidth="1"/>
    <col min="22" max="16384" width="8.85546875" style="36"/>
  </cols>
  <sheetData>
    <row r="1" spans="1:19" ht="7.15" customHeight="1" x14ac:dyDescent="0.2">
      <c r="A1" s="54"/>
      <c r="B1" s="55"/>
      <c r="C1" s="55"/>
      <c r="D1" s="55"/>
      <c r="E1" s="55"/>
      <c r="F1" s="55"/>
      <c r="G1" s="192"/>
      <c r="H1" s="55"/>
      <c r="I1" s="55"/>
      <c r="J1" s="55"/>
      <c r="K1" s="55"/>
      <c r="L1" s="56"/>
      <c r="M1" s="56"/>
      <c r="N1" s="55"/>
    </row>
    <row r="2" spans="1:19" x14ac:dyDescent="0.2">
      <c r="A2" s="199" t="s">
        <v>183</v>
      </c>
      <c r="B2" s="192" t="s">
        <v>270</v>
      </c>
      <c r="C2" s="192"/>
      <c r="D2" s="192"/>
      <c r="E2" s="192"/>
      <c r="F2" s="55"/>
      <c r="G2" s="55"/>
      <c r="H2" s="55"/>
      <c r="I2" s="55"/>
      <c r="J2" s="55"/>
      <c r="K2" s="55"/>
      <c r="L2" s="56"/>
      <c r="M2" s="56"/>
      <c r="N2" s="55"/>
    </row>
    <row r="3" spans="1:19" ht="9.6" customHeight="1" x14ac:dyDescent="0.2">
      <c r="A3" s="199"/>
      <c r="B3" s="192"/>
      <c r="C3" s="192"/>
      <c r="D3" s="192"/>
      <c r="E3" s="192"/>
      <c r="F3" s="55"/>
      <c r="G3" s="55"/>
      <c r="H3" s="55"/>
      <c r="I3" s="55"/>
      <c r="J3" s="55"/>
      <c r="K3" s="55"/>
      <c r="L3" s="56"/>
      <c r="M3" s="56"/>
      <c r="N3" s="55"/>
    </row>
    <row r="4" spans="1:19" x14ac:dyDescent="0.2">
      <c r="E4" s="37" t="s">
        <v>244</v>
      </c>
      <c r="F4" s="38" t="s">
        <v>270</v>
      </c>
      <c r="J4" s="39" t="s">
        <v>68</v>
      </c>
      <c r="K4" s="40">
        <v>45839</v>
      </c>
      <c r="M4" s="36" t="s">
        <v>67</v>
      </c>
      <c r="N4" s="346">
        <v>46203</v>
      </c>
      <c r="S4" s="38"/>
    </row>
    <row r="5" spans="1:19" s="193" customFormat="1" ht="10.15" customHeight="1" x14ac:dyDescent="0.2">
      <c r="E5" s="194"/>
      <c r="F5" s="196"/>
      <c r="K5" s="197"/>
      <c r="S5" s="196"/>
    </row>
    <row r="6" spans="1:19" x14ac:dyDescent="0.2">
      <c r="A6" s="492" t="s">
        <v>187</v>
      </c>
      <c r="B6" s="492"/>
      <c r="C6" s="492"/>
      <c r="D6" s="492"/>
      <c r="E6" s="492"/>
      <c r="F6" s="492"/>
      <c r="G6" s="492"/>
      <c r="H6" s="492"/>
      <c r="I6" s="492"/>
      <c r="J6" s="492"/>
      <c r="K6" s="492"/>
      <c r="L6" s="492"/>
      <c r="M6" s="492"/>
      <c r="N6" s="492"/>
    </row>
    <row r="7" spans="1:19" s="77" customFormat="1" ht="9" customHeight="1" x14ac:dyDescent="0.2">
      <c r="A7" s="195"/>
      <c r="B7" s="195"/>
      <c r="C7" s="195"/>
      <c r="D7" s="195"/>
      <c r="E7" s="195"/>
      <c r="F7" s="195"/>
      <c r="G7" s="195"/>
      <c r="H7" s="195"/>
      <c r="I7" s="195"/>
      <c r="J7" s="195"/>
      <c r="K7" s="195"/>
      <c r="L7" s="195"/>
      <c r="M7" s="195"/>
      <c r="N7" s="195"/>
    </row>
    <row r="8" spans="1:19" s="77" customFormat="1" x14ac:dyDescent="0.2">
      <c r="A8" s="195" t="s">
        <v>181</v>
      </c>
      <c r="B8" s="195"/>
      <c r="C8" s="195"/>
      <c r="D8" s="195"/>
      <c r="E8" s="195"/>
      <c r="F8" s="195"/>
      <c r="G8" s="195"/>
      <c r="H8" s="195"/>
      <c r="I8" s="195"/>
      <c r="J8" s="195"/>
      <c r="K8" s="195"/>
      <c r="L8" s="195"/>
      <c r="M8" s="195"/>
      <c r="N8" s="195"/>
    </row>
    <row r="9" spans="1:19" ht="9" customHeight="1" x14ac:dyDescent="0.2">
      <c r="A9" s="57"/>
      <c r="B9" s="58"/>
      <c r="C9" s="58"/>
      <c r="D9" s="58"/>
      <c r="E9" s="58"/>
      <c r="F9" s="58"/>
      <c r="G9" s="58"/>
      <c r="H9" s="58"/>
      <c r="I9" s="58"/>
      <c r="K9" s="58"/>
      <c r="L9" s="58"/>
      <c r="M9" s="58"/>
      <c r="N9" s="58"/>
    </row>
    <row r="10" spans="1:19" ht="78.75" x14ac:dyDescent="0.2">
      <c r="A10" s="68" t="s">
        <v>9</v>
      </c>
      <c r="B10" s="69" t="s">
        <v>108</v>
      </c>
      <c r="C10" s="44" t="s">
        <v>239</v>
      </c>
      <c r="D10" s="44" t="s">
        <v>202</v>
      </c>
      <c r="E10" s="44" t="s">
        <v>94</v>
      </c>
      <c r="F10" s="44" t="s">
        <v>240</v>
      </c>
      <c r="G10" s="44" t="s">
        <v>255</v>
      </c>
      <c r="H10" s="44" t="s">
        <v>83</v>
      </c>
      <c r="I10" s="45" t="s">
        <v>241</v>
      </c>
      <c r="J10" s="44" t="s">
        <v>242</v>
      </c>
      <c r="K10" s="44" t="s">
        <v>243</v>
      </c>
      <c r="L10" s="44" t="s">
        <v>95</v>
      </c>
      <c r="M10" s="44" t="s">
        <v>96</v>
      </c>
      <c r="N10" s="61" t="s">
        <v>261</v>
      </c>
      <c r="O10" s="44" t="s">
        <v>97</v>
      </c>
      <c r="P10" s="61" t="s">
        <v>250</v>
      </c>
      <c r="Q10" s="61" t="s">
        <v>252</v>
      </c>
      <c r="R10" s="61" t="s">
        <v>63</v>
      </c>
      <c r="S10" s="107" t="s">
        <v>91</v>
      </c>
    </row>
    <row r="11" spans="1:19" s="113" customFormat="1" ht="15" customHeight="1" x14ac:dyDescent="0.2">
      <c r="A11" s="200" t="s">
        <v>8</v>
      </c>
      <c r="B11" s="115"/>
      <c r="C11" s="114"/>
      <c r="D11" s="114"/>
      <c r="E11" s="114"/>
      <c r="F11" s="114"/>
      <c r="G11" s="114"/>
      <c r="H11" s="114"/>
      <c r="I11" s="114"/>
      <c r="J11" s="114"/>
      <c r="K11" s="114"/>
      <c r="L11" s="114"/>
      <c r="M11" s="493" t="s">
        <v>185</v>
      </c>
      <c r="N11" s="493"/>
      <c r="O11" s="493"/>
      <c r="P11" s="493"/>
      <c r="Q11" s="493"/>
      <c r="R11" s="494"/>
      <c r="S11" s="112"/>
    </row>
    <row r="12" spans="1:19" ht="24" x14ac:dyDescent="0.2">
      <c r="A12" s="62" t="s">
        <v>188</v>
      </c>
      <c r="B12" s="95">
        <v>500</v>
      </c>
      <c r="C12" s="150">
        <f>B12*'B. Allocation Method (2)'!C19</f>
        <v>92.592592592592581</v>
      </c>
      <c r="D12" s="150">
        <f>B12*'B. Allocation Method (2)'!D19</f>
        <v>49.382716049382715</v>
      </c>
      <c r="E12" s="150">
        <f>B12*'B. Allocation Method (2)'!E19</f>
        <v>185.18518518518516</v>
      </c>
      <c r="F12" s="150">
        <f>B12*'B. Allocation Method (2)'!F19</f>
        <v>24.691358024691358</v>
      </c>
      <c r="G12" s="150">
        <f>B12*'B. Allocation Method (2)'!G19</f>
        <v>24.691358024691358</v>
      </c>
      <c r="H12" s="150">
        <f>B12*'B. Allocation Method (2)'!H19</f>
        <v>24.691358024691358</v>
      </c>
      <c r="I12" s="150"/>
      <c r="J12" s="150">
        <f>B12*'B. Allocation Method (2)'!J19</f>
        <v>0</v>
      </c>
      <c r="K12" s="150">
        <f>B12*'B. Allocation Method (2)'!K19</f>
        <v>0</v>
      </c>
      <c r="L12" s="150">
        <f>B12*'B. Allocation Method (2)'!L13</f>
        <v>0</v>
      </c>
      <c r="M12" s="150"/>
      <c r="N12" s="150">
        <f>B12*'B. Allocation Method (2)'!N19</f>
        <v>24.691358024691358</v>
      </c>
      <c r="O12" s="150">
        <f>B12*'B. Allocation Method (2)'!O19</f>
        <v>24.691358024691358</v>
      </c>
      <c r="P12" s="150">
        <f>C12*'B. Allocation Method (2)'!P19</f>
        <v>0</v>
      </c>
      <c r="Q12" s="150">
        <f>D12*'B. Allocation Method (2)'!Q19</f>
        <v>2.4386526444139611</v>
      </c>
      <c r="R12" s="74">
        <f>B12*'B. Allocation Method (2)'!R19</f>
        <v>0</v>
      </c>
      <c r="S12" s="71">
        <f>SUM(C12:R12)</f>
        <v>453.05593659503108</v>
      </c>
    </row>
    <row r="13" spans="1:19" x14ac:dyDescent="0.2">
      <c r="A13" s="63" t="s">
        <v>27</v>
      </c>
      <c r="B13" s="95">
        <v>700</v>
      </c>
      <c r="C13" s="150">
        <f>B13*'B. Allocation Method (2)'!C19</f>
        <v>129.62962962962962</v>
      </c>
      <c r="D13" s="150">
        <f>$B$13*'B. Allocation Method (2)'!D19</f>
        <v>69.135802469135797</v>
      </c>
      <c r="E13" s="150">
        <f>$B$13*'B. Allocation Method (2)'!E19</f>
        <v>259.25925925925924</v>
      </c>
      <c r="F13" s="150">
        <f>$B$13*'B. Allocation Method (2)'!F19</f>
        <v>34.567901234567898</v>
      </c>
      <c r="G13" s="150">
        <f>$B$13*'B. Allocation Method (2)'!G19</f>
        <v>34.567901234567898</v>
      </c>
      <c r="H13" s="150">
        <f>$B$13*'B. Allocation Method (2)'!H19</f>
        <v>34.567901234567898</v>
      </c>
      <c r="I13" s="150">
        <f>$B$13*'B. Allocation Method (2)'!I19</f>
        <v>34.567901234567898</v>
      </c>
      <c r="J13" s="150">
        <f>$B$13*'B. Allocation Method (2)'!J19</f>
        <v>0</v>
      </c>
      <c r="K13" s="150">
        <f>$B$13*'B. Allocation Method (2)'!K19</f>
        <v>0</v>
      </c>
      <c r="L13" s="150">
        <f>$B$13*'B. Allocation Method (2)'!L19</f>
        <v>0</v>
      </c>
      <c r="M13" s="150">
        <f>$B$13*'B. Allocation Method (2)'!M19</f>
        <v>0</v>
      </c>
      <c r="N13" s="150">
        <f>$B$13*'B. Allocation Method (2)'!N19</f>
        <v>34.567901234567898</v>
      </c>
      <c r="O13" s="150">
        <f>$B$13*'B. Allocation Method (2)'!O19</f>
        <v>34.567901234567898</v>
      </c>
      <c r="P13" s="150">
        <f>$B$13*'B. Allocation Method (2)'!P19</f>
        <v>0</v>
      </c>
      <c r="Q13" s="150">
        <f>$B$13*'B. Allocation Method (2)'!Q19</f>
        <v>34.567901234567898</v>
      </c>
      <c r="R13" s="150">
        <f>$B$13*'B. Allocation Method (2)'!R19</f>
        <v>0</v>
      </c>
      <c r="S13" s="71">
        <f>SUM(C13:R13)</f>
        <v>700</v>
      </c>
    </row>
    <row r="14" spans="1:19" x14ac:dyDescent="0.2">
      <c r="A14" s="63" t="s">
        <v>28</v>
      </c>
      <c r="B14" s="95">
        <v>250</v>
      </c>
      <c r="C14" s="150">
        <f>$B$14*'B. Allocation Method (2)'!C19</f>
        <v>46.296296296296291</v>
      </c>
      <c r="D14" s="150">
        <f>$B$14*'B. Allocation Method (2)'!D19</f>
        <v>24.691358024691358</v>
      </c>
      <c r="E14" s="150">
        <f>$B$14*'B. Allocation Method (2)'!E19</f>
        <v>92.592592592592581</v>
      </c>
      <c r="F14" s="150">
        <f>$B$14*'B. Allocation Method (2)'!F19</f>
        <v>12.345679012345679</v>
      </c>
      <c r="G14" s="150">
        <f>$B$14*'B. Allocation Method (2)'!G19</f>
        <v>12.345679012345679</v>
      </c>
      <c r="H14" s="150">
        <f>$B$14*'B. Allocation Method (2)'!H19</f>
        <v>12.345679012345679</v>
      </c>
      <c r="I14" s="150">
        <f>$B$14*'B. Allocation Method (2)'!I19</f>
        <v>12.345679012345679</v>
      </c>
      <c r="J14" s="150">
        <f>$B$14*'B. Allocation Method (2)'!J19</f>
        <v>0</v>
      </c>
      <c r="K14" s="150">
        <f>$B$14*'B. Allocation Method (2)'!K19</f>
        <v>0</v>
      </c>
      <c r="L14" s="150">
        <f>$B$14*'B. Allocation Method (2)'!L19</f>
        <v>0</v>
      </c>
      <c r="M14" s="150">
        <f>$B$14*'B. Allocation Method (2)'!M19</f>
        <v>0</v>
      </c>
      <c r="N14" s="150">
        <f>$B$14*'B. Allocation Method (2)'!N19</f>
        <v>12.345679012345679</v>
      </c>
      <c r="O14" s="150">
        <f>$B$14*'B. Allocation Method (2)'!O19</f>
        <v>12.345679012345679</v>
      </c>
      <c r="P14" s="150">
        <f>$B$14*'B. Allocation Method (2)'!P19</f>
        <v>0</v>
      </c>
      <c r="Q14" s="150">
        <f>$B$14*'B. Allocation Method (2)'!Q19</f>
        <v>12.345679012345679</v>
      </c>
      <c r="R14" s="150">
        <f>$B$14*'B. Allocation Method (2)'!R19</f>
        <v>0</v>
      </c>
      <c r="S14" s="71">
        <f>SUM(C14:R14)</f>
        <v>249.99999999999991</v>
      </c>
    </row>
    <row r="15" spans="1:19" ht="15" customHeight="1" thickBot="1" x14ac:dyDescent="0.25">
      <c r="A15" s="63" t="s">
        <v>29</v>
      </c>
      <c r="B15" s="96">
        <v>400</v>
      </c>
      <c r="C15" s="150">
        <f>$B$15*'B. Allocation Method (2)'!C19</f>
        <v>74.074074074074076</v>
      </c>
      <c r="D15" s="150">
        <f>$B$15*'B. Allocation Method (2)'!D19</f>
        <v>39.506172839506171</v>
      </c>
      <c r="E15" s="150">
        <f>$B$15*'B. Allocation Method (2)'!E19</f>
        <v>148.14814814814815</v>
      </c>
      <c r="F15" s="150">
        <f>$B$15*'B. Allocation Method (2)'!F19</f>
        <v>19.753086419753085</v>
      </c>
      <c r="G15" s="150">
        <f>$B$15*'B. Allocation Method (2)'!G19</f>
        <v>19.753086419753085</v>
      </c>
      <c r="H15" s="150">
        <f>$B$15*'B. Allocation Method (2)'!H19</f>
        <v>19.753086419753085</v>
      </c>
      <c r="I15" s="150">
        <f>$B$15*'B. Allocation Method (2)'!I19</f>
        <v>19.753086419753085</v>
      </c>
      <c r="J15" s="150">
        <f>$B$15*'B. Allocation Method (2)'!J19</f>
        <v>0</v>
      </c>
      <c r="K15" s="150">
        <f>$B$15*'B. Allocation Method (2)'!K19</f>
        <v>0</v>
      </c>
      <c r="L15" s="150">
        <f>$B$15*'B. Allocation Method (2)'!L19</f>
        <v>0</v>
      </c>
      <c r="M15" s="150">
        <f>$B$15*'B. Allocation Method (2)'!M19</f>
        <v>0</v>
      </c>
      <c r="N15" s="150">
        <f>$B$15*'B. Allocation Method (2)'!N19</f>
        <v>19.753086419753085</v>
      </c>
      <c r="O15" s="150">
        <f>$B$15*'B. Allocation Method (2)'!O19</f>
        <v>19.753086419753085</v>
      </c>
      <c r="P15" s="150">
        <f>$B$15*'B. Allocation Method (2)'!P19</f>
        <v>0</v>
      </c>
      <c r="Q15" s="150">
        <f>$B$15*'B. Allocation Method (2)'!Q19</f>
        <v>19.753086419753085</v>
      </c>
      <c r="R15" s="150">
        <f>$B$15*'B. Allocation Method (2)'!R19</f>
        <v>0</v>
      </c>
      <c r="S15" s="71">
        <f>SUM(C15:R15)</f>
        <v>399.99999999999983</v>
      </c>
    </row>
    <row r="16" spans="1:19" ht="13.5" thickBot="1" x14ac:dyDescent="0.25">
      <c r="A16" s="201" t="s">
        <v>10</v>
      </c>
      <c r="B16" s="202">
        <f>SUM(B12:B15)</f>
        <v>1850</v>
      </c>
      <c r="C16" s="202">
        <f>C12+C13+C14+C15</f>
        <v>342.59259259259255</v>
      </c>
      <c r="D16" s="202">
        <f t="shared" ref="D16:S16" si="0">D12+D13+D14+D15</f>
        <v>182.71604938271605</v>
      </c>
      <c r="E16" s="202">
        <f t="shared" si="0"/>
        <v>685.18518518518511</v>
      </c>
      <c r="F16" s="202">
        <f t="shared" si="0"/>
        <v>91.358024691358025</v>
      </c>
      <c r="G16" s="202">
        <f t="shared" si="0"/>
        <v>91.358024691358025</v>
      </c>
      <c r="H16" s="202">
        <f t="shared" si="0"/>
        <v>91.358024691358025</v>
      </c>
      <c r="I16" s="202">
        <f t="shared" si="0"/>
        <v>66.666666666666657</v>
      </c>
      <c r="J16" s="202">
        <f t="shared" si="0"/>
        <v>0</v>
      </c>
      <c r="K16" s="202">
        <f t="shared" si="0"/>
        <v>0</v>
      </c>
      <c r="L16" s="202">
        <f t="shared" si="0"/>
        <v>0</v>
      </c>
      <c r="M16" s="202">
        <f t="shared" si="0"/>
        <v>0</v>
      </c>
      <c r="N16" s="202">
        <f t="shared" si="0"/>
        <v>91.358024691358025</v>
      </c>
      <c r="O16" s="202">
        <f t="shared" si="0"/>
        <v>91.358024691358025</v>
      </c>
      <c r="P16" s="202">
        <f t="shared" si="0"/>
        <v>0</v>
      </c>
      <c r="Q16" s="202">
        <f t="shared" si="0"/>
        <v>69.105319311080621</v>
      </c>
      <c r="R16" s="202">
        <f t="shared" si="0"/>
        <v>0</v>
      </c>
      <c r="S16" s="202">
        <f t="shared" si="0"/>
        <v>1803.055936595031</v>
      </c>
    </row>
    <row r="17" spans="1:19" x14ac:dyDescent="0.2">
      <c r="A17" s="66"/>
      <c r="B17" s="67"/>
      <c r="C17" s="67"/>
      <c r="D17" s="67"/>
      <c r="E17" s="67"/>
      <c r="F17" s="67"/>
      <c r="G17" s="67"/>
      <c r="H17" s="67"/>
      <c r="I17" s="67"/>
      <c r="J17" s="67"/>
      <c r="K17" s="67"/>
      <c r="L17" s="67"/>
      <c r="M17" s="67"/>
      <c r="N17" s="67"/>
      <c r="O17" s="215"/>
      <c r="P17" s="216"/>
      <c r="Q17" s="216"/>
      <c r="R17" s="216"/>
      <c r="S17" s="100"/>
    </row>
    <row r="18" spans="1:19" s="117" customFormat="1" ht="25.5" x14ac:dyDescent="0.2">
      <c r="A18" s="217" t="s">
        <v>172</v>
      </c>
      <c r="B18" s="218"/>
      <c r="C18" s="218"/>
      <c r="D18" s="218"/>
      <c r="E18" s="218"/>
      <c r="F18" s="218"/>
      <c r="G18" s="218"/>
      <c r="H18" s="218"/>
      <c r="I18" s="218"/>
      <c r="J18" s="218"/>
      <c r="K18" s="218"/>
      <c r="L18" s="218"/>
      <c r="M18" s="219" t="s">
        <v>110</v>
      </c>
      <c r="N18" s="220"/>
      <c r="O18" s="116"/>
      <c r="P18" s="118"/>
      <c r="Q18" s="118"/>
      <c r="R18" s="118"/>
      <c r="S18" s="116"/>
    </row>
    <row r="19" spans="1:19" x14ac:dyDescent="0.2">
      <c r="A19" s="70" t="s">
        <v>102</v>
      </c>
      <c r="B19" s="74">
        <v>260</v>
      </c>
      <c r="C19" s="150">
        <f>$B$19*'B. Allocation Method (2)'!C25</f>
        <v>70.34632034632034</v>
      </c>
      <c r="D19" s="150">
        <f>$B$19*'B. Allocation Method (2)'!D25</f>
        <v>22.510822510822511</v>
      </c>
      <c r="E19" s="150">
        <f>$B$19*'B. Allocation Method (2)'!E25</f>
        <v>140.69264069264068</v>
      </c>
      <c r="F19" s="150">
        <f>$B$19*'B. Allocation Method (2)'!F25</f>
        <v>4.2207792207792201</v>
      </c>
      <c r="G19" s="150">
        <f>$B$19*'B. Allocation Method (2)'!G25</f>
        <v>3.3766233766233769</v>
      </c>
      <c r="H19" s="150">
        <f>$B$19*'B. Allocation Method (2)'!H25</f>
        <v>3.3766233766233769</v>
      </c>
      <c r="I19" s="150">
        <f>$B$19*'B. Allocation Method (2)'!I25</f>
        <v>4.2207792207792201</v>
      </c>
      <c r="J19" s="150">
        <f>$B$19*'B. Allocation Method (2)'!J25</f>
        <v>0</v>
      </c>
      <c r="K19" s="150">
        <f>$B$19*'B. Allocation Method (2)'!K25</f>
        <v>0</v>
      </c>
      <c r="L19" s="150">
        <f>$B$19*'B. Allocation Method (2)'!L25</f>
        <v>0</v>
      </c>
      <c r="M19" s="150">
        <f>$B$19*'B. Allocation Method (2)'!M25</f>
        <v>0</v>
      </c>
      <c r="N19" s="150">
        <f>$B$19*'B. Allocation Method (2)'!N25</f>
        <v>4.2207792207792201</v>
      </c>
      <c r="O19" s="150">
        <f>$B$19*'B. Allocation Method (2)'!O25</f>
        <v>7.0346320346320343</v>
      </c>
      <c r="P19" s="150">
        <f>$B$19*'B. Allocation Method (2)'!P25</f>
        <v>0</v>
      </c>
      <c r="Q19" s="150">
        <f>$B$19*'B. Allocation Method (2)'!Q25</f>
        <v>0</v>
      </c>
      <c r="R19" s="150">
        <f>$B$19*'B. Allocation Method (2)'!R25</f>
        <v>0</v>
      </c>
      <c r="S19" s="71">
        <f>SUM(C19:R19)</f>
        <v>259.99999999999989</v>
      </c>
    </row>
    <row r="20" spans="1:19" x14ac:dyDescent="0.2">
      <c r="A20" s="72" t="s">
        <v>103</v>
      </c>
      <c r="B20" s="74">
        <v>560</v>
      </c>
      <c r="C20" s="150">
        <f>$B$20*'B. Allocation Method (2)'!C25</f>
        <v>151.5151515151515</v>
      </c>
      <c r="D20" s="150">
        <f>$B$20*'B. Allocation Method (2)'!D25</f>
        <v>48.484848484848484</v>
      </c>
      <c r="E20" s="150">
        <f>$B$20*'B. Allocation Method (2)'!E25</f>
        <v>303.030303030303</v>
      </c>
      <c r="F20" s="150">
        <f>$B$20*'B. Allocation Method (2)'!F25</f>
        <v>9.0909090909090899</v>
      </c>
      <c r="G20" s="150">
        <f>$B$20*'B. Allocation Method (2)'!G25</f>
        <v>7.2727272727272734</v>
      </c>
      <c r="H20" s="150">
        <f>$B$20*'B. Allocation Method (2)'!H25</f>
        <v>7.2727272727272734</v>
      </c>
      <c r="I20" s="150">
        <f>$B$20*'B. Allocation Method (2)'!I25</f>
        <v>9.0909090909090899</v>
      </c>
      <c r="J20" s="150">
        <f>$B$20*'B. Allocation Method (2)'!J25</f>
        <v>0</v>
      </c>
      <c r="K20" s="150">
        <f>$B$20*'B. Allocation Method (2)'!K25</f>
        <v>0</v>
      </c>
      <c r="L20" s="150">
        <f>$B$20*'B. Allocation Method (2)'!L25</f>
        <v>0</v>
      </c>
      <c r="M20" s="150">
        <f>$B$20*'B. Allocation Method (2)'!M25</f>
        <v>0</v>
      </c>
      <c r="N20" s="150">
        <f>$B$20*'B. Allocation Method (2)'!N25</f>
        <v>9.0909090909090899</v>
      </c>
      <c r="O20" s="150">
        <f>$B$20*'B. Allocation Method (2)'!O25</f>
        <v>15.151515151515152</v>
      </c>
      <c r="P20" s="150">
        <f>$B$20*'B. Allocation Method (2)'!P25</f>
        <v>0</v>
      </c>
      <c r="Q20" s="150">
        <f>$B$20*'B. Allocation Method (2)'!Q25</f>
        <v>0</v>
      </c>
      <c r="R20" s="150">
        <f>$B$20*'B. Allocation Method (2)'!R25</f>
        <v>0</v>
      </c>
      <c r="S20" s="71">
        <f>SUM(C20:R20)</f>
        <v>560</v>
      </c>
    </row>
    <row r="21" spans="1:19" x14ac:dyDescent="0.2">
      <c r="A21" s="73" t="s">
        <v>104</v>
      </c>
      <c r="B21" s="74">
        <v>500</v>
      </c>
      <c r="C21" s="150">
        <f>$B$21*'B. Allocation Method (2)'!C25</f>
        <v>135.28138528138527</v>
      </c>
      <c r="D21" s="150">
        <f>$B$21*'B. Allocation Method (2)'!D25</f>
        <v>43.290043290043286</v>
      </c>
      <c r="E21" s="150">
        <f>$B$21*'B. Allocation Method (2)'!E25</f>
        <v>270.56277056277054</v>
      </c>
      <c r="F21" s="150">
        <f>$B$21*'B. Allocation Method (2)'!F25</f>
        <v>8.1168831168831161</v>
      </c>
      <c r="G21" s="150">
        <f>$B$21*'B. Allocation Method (2)'!G25</f>
        <v>6.4935064935064943</v>
      </c>
      <c r="H21" s="150">
        <f>$B$21*'B. Allocation Method (2)'!H25</f>
        <v>6.4935064935064943</v>
      </c>
      <c r="I21" s="150">
        <f>$B$21*'B. Allocation Method (2)'!I25</f>
        <v>8.1168831168831161</v>
      </c>
      <c r="J21" s="150">
        <f>$B$21*'B. Allocation Method (2)'!J25</f>
        <v>0</v>
      </c>
      <c r="K21" s="150">
        <f>$B$21*'B. Allocation Method (2)'!K25</f>
        <v>0</v>
      </c>
      <c r="L21" s="150">
        <f>$B$21*'B. Allocation Method (2)'!L25</f>
        <v>0</v>
      </c>
      <c r="M21" s="150">
        <f>$B$21*'B. Allocation Method (2)'!M25</f>
        <v>0</v>
      </c>
      <c r="N21" s="150">
        <f>$B$21*'B. Allocation Method (2)'!N25</f>
        <v>8.1168831168831161</v>
      </c>
      <c r="O21" s="150">
        <f>$B$21*'B. Allocation Method (2)'!O25</f>
        <v>13.528138528138529</v>
      </c>
      <c r="P21" s="150">
        <f>$B$21*'B. Allocation Method (2)'!P25</f>
        <v>0</v>
      </c>
      <c r="Q21" s="150">
        <f>$B$21*'B. Allocation Method (2)'!Q25</f>
        <v>0</v>
      </c>
      <c r="R21" s="150">
        <f>$B$21*'B. Allocation Method (2)'!R25</f>
        <v>0</v>
      </c>
      <c r="S21" s="71">
        <f>SUM(C21:R21)</f>
        <v>500</v>
      </c>
    </row>
    <row r="22" spans="1:19" s="117" customFormat="1" ht="25.5" x14ac:dyDescent="0.2">
      <c r="A22" s="119" t="s">
        <v>184</v>
      </c>
      <c r="B22" s="223">
        <f>SUM(B19:B21)</f>
        <v>1320</v>
      </c>
      <c r="C22" s="223">
        <f>C19+C20+C21</f>
        <v>357.14285714285711</v>
      </c>
      <c r="D22" s="223">
        <f t="shared" ref="D22:S22" si="1">D19+D20+D21</f>
        <v>114.28571428571428</v>
      </c>
      <c r="E22" s="223">
        <f t="shared" si="1"/>
        <v>714.28571428571422</v>
      </c>
      <c r="F22" s="223">
        <f t="shared" si="1"/>
        <v>21.428571428571427</v>
      </c>
      <c r="G22" s="223">
        <f t="shared" si="1"/>
        <v>17.142857142857146</v>
      </c>
      <c r="H22" s="223">
        <f t="shared" si="1"/>
        <v>17.142857142857146</v>
      </c>
      <c r="I22" s="223">
        <f t="shared" si="1"/>
        <v>21.428571428571427</v>
      </c>
      <c r="J22" s="223">
        <f t="shared" si="1"/>
        <v>0</v>
      </c>
      <c r="K22" s="223">
        <f t="shared" si="1"/>
        <v>0</v>
      </c>
      <c r="L22" s="223">
        <f t="shared" si="1"/>
        <v>0</v>
      </c>
      <c r="M22" s="223">
        <f t="shared" si="1"/>
        <v>0</v>
      </c>
      <c r="N22" s="223">
        <f t="shared" si="1"/>
        <v>21.428571428571427</v>
      </c>
      <c r="O22" s="223">
        <f t="shared" si="1"/>
        <v>35.714285714285715</v>
      </c>
      <c r="P22" s="223">
        <f t="shared" si="1"/>
        <v>0</v>
      </c>
      <c r="Q22" s="223">
        <f t="shared" si="1"/>
        <v>0</v>
      </c>
      <c r="R22" s="223">
        <f t="shared" si="1"/>
        <v>0</v>
      </c>
      <c r="S22" s="223">
        <f t="shared" si="1"/>
        <v>1320</v>
      </c>
    </row>
    <row r="23" spans="1:19" ht="8.4499999999999993" customHeight="1" x14ac:dyDescent="0.2">
      <c r="A23" s="221"/>
      <c r="B23" s="71"/>
      <c r="C23" s="71"/>
      <c r="D23" s="71"/>
      <c r="E23" s="71"/>
      <c r="F23" s="71"/>
      <c r="G23" s="71"/>
      <c r="H23" s="71"/>
      <c r="I23" s="71"/>
      <c r="J23" s="71"/>
      <c r="K23" s="71"/>
      <c r="L23" s="71"/>
      <c r="M23" s="71"/>
      <c r="N23" s="71"/>
      <c r="O23" s="71"/>
      <c r="P23" s="101"/>
      <c r="Q23" s="101"/>
      <c r="R23" s="101"/>
      <c r="S23" s="100"/>
    </row>
    <row r="24" spans="1:19" s="129" customFormat="1" x14ac:dyDescent="0.2">
      <c r="A24" s="122" t="s">
        <v>89</v>
      </c>
      <c r="B24" s="222"/>
      <c r="C24" s="123"/>
      <c r="D24" s="123"/>
      <c r="E24" s="123"/>
      <c r="F24" s="123"/>
      <c r="G24" s="123"/>
      <c r="H24" s="124"/>
      <c r="I24" s="125"/>
      <c r="J24" s="125"/>
      <c r="K24" s="125"/>
      <c r="L24" s="126"/>
      <c r="M24" s="210" t="s">
        <v>111</v>
      </c>
      <c r="N24" s="127"/>
      <c r="R24" s="128"/>
      <c r="S24" s="127"/>
    </row>
    <row r="25" spans="1:19" x14ac:dyDescent="0.2">
      <c r="A25" s="65" t="s">
        <v>30</v>
      </c>
      <c r="B25" s="95">
        <v>50000</v>
      </c>
      <c r="C25" s="150">
        <f>$B$25*'B. Allocation Method (2)'!C13</f>
        <v>10909.090909090908</v>
      </c>
      <c r="D25" s="150">
        <f>$B$25*'B. Allocation Method (2)'!D13</f>
        <v>3636.363636363636</v>
      </c>
      <c r="E25" s="150">
        <f>$B$25*'B. Allocation Method (2)'!E13</f>
        <v>18181.818181818184</v>
      </c>
      <c r="F25" s="150">
        <f>$B$25*'B. Allocation Method (2)'!F13</f>
        <v>1818.181818181818</v>
      </c>
      <c r="G25" s="150">
        <f>$B$25*'B. Allocation Method (2)'!G13</f>
        <v>1818.181818181818</v>
      </c>
      <c r="H25" s="150">
        <f>$B$25*'B. Allocation Method (2)'!H13</f>
        <v>1818.181818181818</v>
      </c>
      <c r="I25" s="150">
        <f>$B$25*'B. Allocation Method (2)'!I13</f>
        <v>3636.363636363636</v>
      </c>
      <c r="J25" s="150">
        <f>$B$25*'B. Allocation Method (2)'!J13</f>
        <v>0</v>
      </c>
      <c r="K25" s="150">
        <f>$B$25*'B. Allocation Method (2)'!K13</f>
        <v>0</v>
      </c>
      <c r="L25" s="150">
        <f>$B$25*'B. Allocation Method (2)'!L13</f>
        <v>0</v>
      </c>
      <c r="M25" s="150">
        <f>$B$25*'B. Allocation Method (2)'!M13</f>
        <v>0</v>
      </c>
      <c r="N25" s="150">
        <f>$B$25*'B. Allocation Method (2)'!N13</f>
        <v>909.09090909090901</v>
      </c>
      <c r="O25" s="150">
        <f>$B$25*'B. Allocation Method (2)'!O13</f>
        <v>3636.363636363636</v>
      </c>
      <c r="P25" s="150">
        <f>$B$25*'B. Allocation Method (2)'!P13</f>
        <v>0</v>
      </c>
      <c r="Q25" s="150">
        <f>$B$25*'B. Allocation Method (2)'!Q13</f>
        <v>3636.363636363636</v>
      </c>
      <c r="R25" s="150">
        <f>$B$25*'B. Allocation Method (2)'!R13</f>
        <v>0</v>
      </c>
      <c r="S25" s="71">
        <f>SUM(C25:R25)</f>
        <v>49999.999999999985</v>
      </c>
    </row>
    <row r="26" spans="1:19" ht="13.9" customHeight="1" x14ac:dyDescent="0.2">
      <c r="A26" s="65" t="s">
        <v>31</v>
      </c>
      <c r="B26" s="95">
        <v>35000</v>
      </c>
      <c r="C26" s="150">
        <f>$B$26*'B. Allocation Method (2)'!C13</f>
        <v>7636.363636363636</v>
      </c>
      <c r="D26" s="150">
        <f>$B$26*'B. Allocation Method (2)'!D13</f>
        <v>2545.4545454545455</v>
      </c>
      <c r="E26" s="150">
        <f>$B$26*'B. Allocation Method (2)'!E13</f>
        <v>12727.272727272728</v>
      </c>
      <c r="F26" s="150">
        <f>$B$26*'B. Allocation Method (2)'!F13</f>
        <v>1272.7272727272727</v>
      </c>
      <c r="G26" s="150">
        <f>$B$26*'B. Allocation Method (2)'!G13</f>
        <v>1272.7272727272727</v>
      </c>
      <c r="H26" s="150">
        <f>$B$26*'B. Allocation Method (2)'!H13</f>
        <v>1272.7272727272727</v>
      </c>
      <c r="I26" s="150">
        <f>$B$26*'B. Allocation Method (2)'!I13</f>
        <v>2545.4545454545455</v>
      </c>
      <c r="J26" s="150">
        <f>$B$26*'B. Allocation Method (2)'!J13</f>
        <v>0</v>
      </c>
      <c r="K26" s="150">
        <f>$B$26*'B. Allocation Method (2)'!K13</f>
        <v>0</v>
      </c>
      <c r="L26" s="150">
        <f>$B$26*'B. Allocation Method (2)'!L13</f>
        <v>0</v>
      </c>
      <c r="M26" s="150">
        <f>$B$26*'B. Allocation Method (2)'!M13</f>
        <v>0</v>
      </c>
      <c r="N26" s="150">
        <f>$B$26*'B. Allocation Method (2)'!N13</f>
        <v>636.36363636363637</v>
      </c>
      <c r="O26" s="150">
        <f>$B$26*'B. Allocation Method (2)'!O13</f>
        <v>2545.4545454545455</v>
      </c>
      <c r="P26" s="150">
        <f>$B$26*'B. Allocation Method (2)'!P13</f>
        <v>0</v>
      </c>
      <c r="Q26" s="150">
        <f>$B$26*'B. Allocation Method (2)'!Q13</f>
        <v>2545.4545454545455</v>
      </c>
      <c r="R26" s="150">
        <f>$B$26*'B. Allocation Method (2)'!R13</f>
        <v>0</v>
      </c>
      <c r="S26" s="71">
        <f>SUM(C26:R26)</f>
        <v>35000</v>
      </c>
    </row>
    <row r="27" spans="1:19" x14ac:dyDescent="0.2">
      <c r="A27" s="65" t="s">
        <v>64</v>
      </c>
      <c r="B27" s="95">
        <v>60000</v>
      </c>
      <c r="C27" s="150">
        <f>$B$27*'B. Allocation Method (2)'!C13</f>
        <v>13090.90909090909</v>
      </c>
      <c r="D27" s="150">
        <f>$B$27*'B. Allocation Method (2)'!D13</f>
        <v>4363.6363636363631</v>
      </c>
      <c r="E27" s="150">
        <f>$B$27*'B. Allocation Method (2)'!E13</f>
        <v>21818.18181818182</v>
      </c>
      <c r="F27" s="150">
        <f>$B$27*'B. Allocation Method (2)'!F13</f>
        <v>2181.8181818181815</v>
      </c>
      <c r="G27" s="150">
        <f>$B$27*'B. Allocation Method (2)'!G13</f>
        <v>2181.8181818181815</v>
      </c>
      <c r="H27" s="150">
        <f>$B$27*'B. Allocation Method (2)'!H13</f>
        <v>2181.8181818181815</v>
      </c>
      <c r="I27" s="150">
        <f>$B$27*'B. Allocation Method (2)'!I13</f>
        <v>4363.6363636363631</v>
      </c>
      <c r="J27" s="150">
        <f>$B$27*'B. Allocation Method (2)'!J13</f>
        <v>0</v>
      </c>
      <c r="K27" s="150">
        <f>$B$27*'B. Allocation Method (2)'!K13</f>
        <v>0</v>
      </c>
      <c r="L27" s="150">
        <f>$B$27*'B. Allocation Method (2)'!L13</f>
        <v>0</v>
      </c>
      <c r="M27" s="150">
        <f>$B$27*'B. Allocation Method (2)'!M13</f>
        <v>0</v>
      </c>
      <c r="N27" s="150">
        <f>$B$27*'B. Allocation Method (2)'!N13</f>
        <v>1090.9090909090908</v>
      </c>
      <c r="O27" s="150">
        <f>$B$27*'B. Allocation Method (2)'!O13</f>
        <v>4363.6363636363631</v>
      </c>
      <c r="P27" s="150">
        <f>$B$27*'B. Allocation Method (2)'!P13</f>
        <v>0</v>
      </c>
      <c r="Q27" s="150">
        <f>$B$27*'B. Allocation Method (2)'!Q13</f>
        <v>4363.6363636363631</v>
      </c>
      <c r="R27" s="150">
        <f>$B$27*'B. Allocation Method (2)'!R13</f>
        <v>0</v>
      </c>
      <c r="S27" s="71">
        <f>SUM(C27:R27)</f>
        <v>59999.999999999993</v>
      </c>
    </row>
    <row r="28" spans="1:19" x14ac:dyDescent="0.2">
      <c r="A28" s="65" t="s">
        <v>32</v>
      </c>
      <c r="B28" s="95">
        <v>10000</v>
      </c>
      <c r="C28" s="150">
        <f>$B$28*'B. Allocation Method (2)'!C13</f>
        <v>2181.8181818181815</v>
      </c>
      <c r="D28" s="150">
        <f>$B$28*'B. Allocation Method (2)'!D13</f>
        <v>727.27272727272725</v>
      </c>
      <c r="E28" s="150">
        <f>$B$28*'B. Allocation Method (2)'!E13</f>
        <v>3636.3636363636365</v>
      </c>
      <c r="F28" s="150">
        <f>$B$28*'B. Allocation Method (2)'!F13</f>
        <v>363.63636363636363</v>
      </c>
      <c r="G28" s="150">
        <f>$B$28*'B. Allocation Method (2)'!G13</f>
        <v>363.63636363636363</v>
      </c>
      <c r="H28" s="150">
        <f>$B$28*'B. Allocation Method (2)'!H13</f>
        <v>363.63636363636363</v>
      </c>
      <c r="I28" s="150">
        <f>$B$28*'B. Allocation Method (2)'!I13</f>
        <v>727.27272727272725</v>
      </c>
      <c r="J28" s="150">
        <f>$B$28*'B. Allocation Method (2)'!J13</f>
        <v>0</v>
      </c>
      <c r="K28" s="150">
        <f>$B$28*'B. Allocation Method (2)'!K13</f>
        <v>0</v>
      </c>
      <c r="L28" s="150">
        <f>$B$28*'B. Allocation Method (2)'!L13</f>
        <v>0</v>
      </c>
      <c r="M28" s="150">
        <f>$B$28*'B. Allocation Method (2)'!M13</f>
        <v>0</v>
      </c>
      <c r="N28" s="150">
        <f>$B$28*'B. Allocation Method (2)'!N13</f>
        <v>181.81818181818181</v>
      </c>
      <c r="O28" s="150">
        <f>$B$28*'B. Allocation Method (2)'!O13</f>
        <v>727.27272727272725</v>
      </c>
      <c r="P28" s="150">
        <f>$B$28*'B. Allocation Method (2)'!P13</f>
        <v>0</v>
      </c>
      <c r="Q28" s="150">
        <f>$B$28*'B. Allocation Method (2)'!Q13</f>
        <v>727.27272727272725</v>
      </c>
      <c r="R28" s="150">
        <f>$B$28*'B. Allocation Method (2)'!R13</f>
        <v>0</v>
      </c>
      <c r="S28" s="71">
        <f>SUM(C28:R28)</f>
        <v>10000.000000000004</v>
      </c>
    </row>
    <row r="29" spans="1:19" ht="13.5" thickBot="1" x14ac:dyDescent="0.25">
      <c r="A29" s="65" t="s">
        <v>33</v>
      </c>
      <c r="B29" s="95">
        <v>15000</v>
      </c>
      <c r="C29" s="150">
        <f>$B$29*'B. Allocation Method (2)'!C13</f>
        <v>3272.7272727272725</v>
      </c>
      <c r="D29" s="150">
        <f>$B$29*'B. Allocation Method (2)'!D13</f>
        <v>1090.9090909090908</v>
      </c>
      <c r="E29" s="150">
        <f>$B$29*'B. Allocation Method (2)'!E13</f>
        <v>5454.545454545455</v>
      </c>
      <c r="F29" s="150">
        <f>$B$29*'B. Allocation Method (2)'!F13</f>
        <v>545.45454545454538</v>
      </c>
      <c r="G29" s="150">
        <f>$B$29*'B. Allocation Method (2)'!G13</f>
        <v>545.45454545454538</v>
      </c>
      <c r="H29" s="150">
        <f>$B$29*'B. Allocation Method (2)'!H13</f>
        <v>545.45454545454538</v>
      </c>
      <c r="I29" s="150">
        <f>$B$29*'B. Allocation Method (2)'!I13</f>
        <v>1090.9090909090908</v>
      </c>
      <c r="J29" s="150">
        <f>$B$29*'B. Allocation Method (2)'!J13</f>
        <v>0</v>
      </c>
      <c r="K29" s="150">
        <f>$B$29*'B. Allocation Method (2)'!K13</f>
        <v>0</v>
      </c>
      <c r="L29" s="150">
        <f>$B$29*'B. Allocation Method (2)'!L13</f>
        <v>0</v>
      </c>
      <c r="M29" s="150">
        <f>$B$29*'B. Allocation Method (2)'!M13</f>
        <v>0</v>
      </c>
      <c r="N29" s="150">
        <f>$B$29*'B. Allocation Method (2)'!N13</f>
        <v>272.72727272727269</v>
      </c>
      <c r="O29" s="150">
        <f>$B$29*'B. Allocation Method (2)'!O13</f>
        <v>1090.9090909090908</v>
      </c>
      <c r="P29" s="150">
        <f>$B$29*'B. Allocation Method (2)'!P13</f>
        <v>0</v>
      </c>
      <c r="Q29" s="150">
        <f>$B$29*'B. Allocation Method (2)'!Q13</f>
        <v>1090.9090909090908</v>
      </c>
      <c r="R29" s="150">
        <f>$B$29*'B. Allocation Method (2)'!R13</f>
        <v>0</v>
      </c>
      <c r="S29" s="71">
        <f>SUM(C29:R29)</f>
        <v>14999.999999999998</v>
      </c>
    </row>
    <row r="30" spans="1:19" ht="13.5" thickBot="1" x14ac:dyDescent="0.25">
      <c r="A30" s="224" t="s">
        <v>247</v>
      </c>
      <c r="B30" s="225">
        <f>SUM(B25:B29)</f>
        <v>170000</v>
      </c>
      <c r="C30" s="225">
        <f>C25+C26+C27+C28+C29</f>
        <v>37090.909090909088</v>
      </c>
      <c r="D30" s="225">
        <f t="shared" ref="D30:S30" si="2">D25+D26+D27+D28+D29</f>
        <v>12363.636363636362</v>
      </c>
      <c r="E30" s="225">
        <f t="shared" si="2"/>
        <v>61818.181818181831</v>
      </c>
      <c r="F30" s="225">
        <f t="shared" si="2"/>
        <v>6181.8181818181811</v>
      </c>
      <c r="G30" s="225">
        <f t="shared" si="2"/>
        <v>6181.8181818181811</v>
      </c>
      <c r="H30" s="225">
        <f t="shared" si="2"/>
        <v>6181.8181818181811</v>
      </c>
      <c r="I30" s="225">
        <f t="shared" si="2"/>
        <v>12363.636363636362</v>
      </c>
      <c r="J30" s="225">
        <f t="shared" si="2"/>
        <v>0</v>
      </c>
      <c r="K30" s="225">
        <f t="shared" si="2"/>
        <v>0</v>
      </c>
      <c r="L30" s="225">
        <f t="shared" si="2"/>
        <v>0</v>
      </c>
      <c r="M30" s="225">
        <f t="shared" si="2"/>
        <v>0</v>
      </c>
      <c r="N30" s="225">
        <f t="shared" si="2"/>
        <v>3090.9090909090905</v>
      </c>
      <c r="O30" s="235">
        <f t="shared" si="2"/>
        <v>12363.636363636362</v>
      </c>
      <c r="P30" s="235"/>
      <c r="Q30" s="235"/>
      <c r="R30" s="225">
        <f t="shared" si="2"/>
        <v>0</v>
      </c>
      <c r="S30" s="225">
        <f t="shared" si="2"/>
        <v>169999.99999999997</v>
      </c>
    </row>
    <row r="31" spans="1:19" ht="8.4499999999999993" customHeight="1" x14ac:dyDescent="0.2">
      <c r="A31" s="66"/>
      <c r="B31" s="66"/>
      <c r="C31" s="66"/>
      <c r="D31" s="66"/>
      <c r="E31" s="67"/>
      <c r="F31" s="66"/>
      <c r="G31" s="66"/>
      <c r="H31" s="66"/>
      <c r="I31" s="75"/>
      <c r="J31" s="75"/>
      <c r="K31" s="75"/>
      <c r="L31" s="75"/>
      <c r="M31" s="75"/>
      <c r="N31" s="75"/>
      <c r="O31" s="47"/>
      <c r="P31" s="100"/>
      <c r="Q31" s="100"/>
      <c r="R31" s="100"/>
      <c r="S31" s="64"/>
    </row>
    <row r="32" spans="1:19" s="111" customFormat="1" x14ac:dyDescent="0.2">
      <c r="A32" s="130" t="s">
        <v>34</v>
      </c>
      <c r="B32" s="109"/>
      <c r="C32" s="109"/>
      <c r="D32" s="109"/>
      <c r="E32" s="109"/>
      <c r="F32" s="109"/>
      <c r="G32" s="109"/>
      <c r="H32" s="109"/>
      <c r="I32" s="108"/>
      <c r="J32" s="108"/>
      <c r="K32" s="108"/>
      <c r="L32" s="120"/>
      <c r="M32" s="211" t="s">
        <v>110</v>
      </c>
      <c r="N32" s="110"/>
      <c r="O32" s="121"/>
      <c r="P32" s="308"/>
      <c r="Q32" s="308"/>
      <c r="S32" s="110"/>
    </row>
    <row r="33" spans="1:19" x14ac:dyDescent="0.2">
      <c r="A33" s="65" t="s">
        <v>35</v>
      </c>
      <c r="B33" s="74">
        <v>6500</v>
      </c>
      <c r="C33" s="150">
        <f>$B$33*'B. Allocation Method (2)'!C25</f>
        <v>1758.6580086580086</v>
      </c>
      <c r="D33" s="150">
        <f>$B$33*'B. Allocation Method (2)'!D25</f>
        <v>562.77056277056272</v>
      </c>
      <c r="E33" s="150">
        <f>$B$33*'B. Allocation Method (2)'!E25</f>
        <v>3517.3160173160172</v>
      </c>
      <c r="F33" s="150">
        <f>$B$33*'B. Allocation Method (2)'!F25</f>
        <v>105.51948051948051</v>
      </c>
      <c r="G33" s="150">
        <f>$B$33*'B. Allocation Method (2)'!G25</f>
        <v>84.415584415584419</v>
      </c>
      <c r="H33" s="150">
        <f>$B$33*'B. Allocation Method (2)'!H25</f>
        <v>84.415584415584419</v>
      </c>
      <c r="I33" s="150">
        <f>$B$33*'B. Allocation Method (2)'!I25</f>
        <v>105.51948051948051</v>
      </c>
      <c r="J33" s="150">
        <f>$B$33*'B. Allocation Method (2)'!J25</f>
        <v>0</v>
      </c>
      <c r="K33" s="150">
        <f>$B$33*'B. Allocation Method (2)'!K25</f>
        <v>0</v>
      </c>
      <c r="L33" s="150">
        <f>$B$33*'B. Allocation Method (2)'!L25</f>
        <v>0</v>
      </c>
      <c r="M33" s="150">
        <f>$B$33*'B. Allocation Method (2)'!M25</f>
        <v>0</v>
      </c>
      <c r="N33" s="150">
        <f>$B$33*'B. Allocation Method (2)'!N25</f>
        <v>105.51948051948051</v>
      </c>
      <c r="O33" s="150">
        <f>$B$33*'B. Allocation Method (2)'!O25</f>
        <v>175.86580086580088</v>
      </c>
      <c r="P33" s="150">
        <f>$B$33*'B. Allocation Method (2)'!P25</f>
        <v>0</v>
      </c>
      <c r="Q33" s="150">
        <f>$B$33*'B. Allocation Method (2)'!Q25</f>
        <v>0</v>
      </c>
      <c r="R33" s="150">
        <f>$B$33*'B. Allocation Method (2)'!R25</f>
        <v>0</v>
      </c>
      <c r="S33" s="71">
        <f t="shared" ref="S33:S42" si="3">SUM(C33:R33)</f>
        <v>6500.0000000000009</v>
      </c>
    </row>
    <row r="34" spans="1:19" x14ac:dyDescent="0.2">
      <c r="A34" s="65" t="s">
        <v>36</v>
      </c>
      <c r="B34" s="96">
        <v>3000</v>
      </c>
      <c r="C34" s="150">
        <f>$B$34*'B. Allocation Method (2)'!C25</f>
        <v>811.68831168831173</v>
      </c>
      <c r="D34" s="150">
        <f>$B$34*'B. Allocation Method (2)'!D25</f>
        <v>259.74025974025972</v>
      </c>
      <c r="E34" s="150">
        <f>$B$34*'B. Allocation Method (2)'!E25</f>
        <v>1623.3766233766235</v>
      </c>
      <c r="F34" s="150">
        <f>$B$34*'B. Allocation Method (2)'!F25</f>
        <v>48.701298701298697</v>
      </c>
      <c r="G34" s="150">
        <f>$B$34*'B. Allocation Method (2)'!G25</f>
        <v>38.961038961038966</v>
      </c>
      <c r="H34" s="150">
        <f>$B$34*'B. Allocation Method (2)'!H25</f>
        <v>38.961038961038966</v>
      </c>
      <c r="I34" s="150">
        <f>$B$34*'B. Allocation Method (2)'!I25</f>
        <v>48.701298701298697</v>
      </c>
      <c r="J34" s="150">
        <f>$B$34*'B. Allocation Method (2)'!J25</f>
        <v>0</v>
      </c>
      <c r="K34" s="150">
        <f>$B$34*'B. Allocation Method (2)'!K25</f>
        <v>0</v>
      </c>
      <c r="L34" s="150">
        <f>$B$34*'B. Allocation Method (2)'!L25</f>
        <v>0</v>
      </c>
      <c r="M34" s="150">
        <f>$B$34*'B. Allocation Method (2)'!M25</f>
        <v>0</v>
      </c>
      <c r="N34" s="150">
        <f>$B$34*'B. Allocation Method (2)'!N25</f>
        <v>48.701298701298697</v>
      </c>
      <c r="O34" s="150">
        <f>$B$34*'B. Allocation Method (2)'!O25</f>
        <v>81.168831168831161</v>
      </c>
      <c r="P34" s="150">
        <f>$B$34*'B. Allocation Method (2)'!P25</f>
        <v>0</v>
      </c>
      <c r="Q34" s="150">
        <f>$B$34*'B. Allocation Method (2)'!Q25</f>
        <v>0</v>
      </c>
      <c r="R34" s="150">
        <f>$B$34*'B. Allocation Method (2)'!R25</f>
        <v>0</v>
      </c>
      <c r="S34" s="71">
        <f t="shared" si="3"/>
        <v>3000</v>
      </c>
    </row>
    <row r="35" spans="1:19" ht="13.15" customHeight="1" x14ac:dyDescent="0.2">
      <c r="A35" s="65" t="s">
        <v>37</v>
      </c>
      <c r="B35" s="96">
        <v>1800</v>
      </c>
      <c r="C35" s="150">
        <f>$B$35*'B. Allocation Method (2)'!C25</f>
        <v>487.01298701298703</v>
      </c>
      <c r="D35" s="150">
        <f>$B$35*'B. Allocation Method (2)'!D25</f>
        <v>155.84415584415584</v>
      </c>
      <c r="E35" s="150">
        <f>$B$35*'B. Allocation Method (2)'!E25</f>
        <v>974.02597402597405</v>
      </c>
      <c r="F35" s="150">
        <f>$B$35*'B. Allocation Method (2)'!F25</f>
        <v>29.220779220779217</v>
      </c>
      <c r="G35" s="150">
        <f>$B$35*'B. Allocation Method (2)'!G25</f>
        <v>23.376623376623378</v>
      </c>
      <c r="H35" s="150">
        <f>$B$35*'B. Allocation Method (2)'!H25</f>
        <v>23.376623376623378</v>
      </c>
      <c r="I35" s="150">
        <f>$B$35*'B. Allocation Method (2)'!I25</f>
        <v>29.220779220779217</v>
      </c>
      <c r="J35" s="150">
        <f>$B$35*'B. Allocation Method (2)'!J25</f>
        <v>0</v>
      </c>
      <c r="K35" s="150">
        <f>$B$35*'B. Allocation Method (2)'!K25</f>
        <v>0</v>
      </c>
      <c r="L35" s="150">
        <f>$B$35*'B. Allocation Method (2)'!L25</f>
        <v>0</v>
      </c>
      <c r="M35" s="150">
        <f>$B$35*'B. Allocation Method (2)'!M25</f>
        <v>0</v>
      </c>
      <c r="N35" s="150">
        <f>$B$35*'B. Allocation Method (2)'!N25</f>
        <v>29.220779220779217</v>
      </c>
      <c r="O35" s="150">
        <f>$B$35*'B. Allocation Method (2)'!O25</f>
        <v>48.701298701298704</v>
      </c>
      <c r="P35" s="150">
        <f>$B$35*'B. Allocation Method (2)'!P25</f>
        <v>0</v>
      </c>
      <c r="Q35" s="150">
        <f>$B$35*'B. Allocation Method (2)'!Q25</f>
        <v>0</v>
      </c>
      <c r="R35" s="150">
        <f>$B$35*'B. Allocation Method (2)'!R25</f>
        <v>0</v>
      </c>
      <c r="S35" s="71">
        <f t="shared" si="3"/>
        <v>1800.0000000000002</v>
      </c>
    </row>
    <row r="36" spans="1:19" x14ac:dyDescent="0.2">
      <c r="A36" s="65" t="s">
        <v>38</v>
      </c>
      <c r="B36" s="96">
        <v>1200</v>
      </c>
      <c r="C36" s="150">
        <f>$B$36*'B. Allocation Method (2)'!C25</f>
        <v>324.67532467532465</v>
      </c>
      <c r="D36" s="150">
        <f>$B$36*'B. Allocation Method (2)'!D25</f>
        <v>103.8961038961039</v>
      </c>
      <c r="E36" s="150">
        <f>$B$36*'B. Allocation Method (2)'!E25</f>
        <v>649.35064935064929</v>
      </c>
      <c r="F36" s="150">
        <f>$B$36*'B. Allocation Method (2)'!F25</f>
        <v>19.480519480519479</v>
      </c>
      <c r="G36" s="150">
        <f>$B$36*'B. Allocation Method (2)'!G25</f>
        <v>15.584415584415586</v>
      </c>
      <c r="H36" s="150">
        <f>$B$36*'B. Allocation Method (2)'!H25</f>
        <v>15.584415584415586</v>
      </c>
      <c r="I36" s="150">
        <f>$B$36*'B. Allocation Method (2)'!I25</f>
        <v>19.480519480519479</v>
      </c>
      <c r="J36" s="150">
        <f>$B$36*'B. Allocation Method (2)'!J25</f>
        <v>0</v>
      </c>
      <c r="K36" s="150">
        <f>$B$36*'B. Allocation Method (2)'!K25</f>
        <v>0</v>
      </c>
      <c r="L36" s="150">
        <f>$B$36*'B. Allocation Method (2)'!L25</f>
        <v>0</v>
      </c>
      <c r="M36" s="150">
        <f>$B$36*'B. Allocation Method (2)'!M25</f>
        <v>0</v>
      </c>
      <c r="N36" s="150">
        <f>$B$36*'B. Allocation Method (2)'!N25</f>
        <v>19.480519480519479</v>
      </c>
      <c r="O36" s="150">
        <f>$B$36*'B. Allocation Method (2)'!O25</f>
        <v>32.467532467532465</v>
      </c>
      <c r="P36" s="150">
        <f>$B$36*'B. Allocation Method (2)'!P25</f>
        <v>0</v>
      </c>
      <c r="Q36" s="150">
        <f>$B$36*'B. Allocation Method (2)'!Q25</f>
        <v>0</v>
      </c>
      <c r="R36" s="150">
        <f>$B$36*'B. Allocation Method (2)'!R25</f>
        <v>0</v>
      </c>
      <c r="S36" s="71">
        <f t="shared" si="3"/>
        <v>1199.9999999999998</v>
      </c>
    </row>
    <row r="37" spans="1:19" x14ac:dyDescent="0.2">
      <c r="A37" s="65" t="s">
        <v>39</v>
      </c>
      <c r="B37" s="96">
        <v>3500</v>
      </c>
      <c r="C37" s="150">
        <f>$B$37*'B. Allocation Method (2)'!C25</f>
        <v>946.969696969697</v>
      </c>
      <c r="D37" s="150">
        <f>$B$37*'B. Allocation Method (2)'!D25</f>
        <v>303.030303030303</v>
      </c>
      <c r="E37" s="150">
        <f>$B$37*'B. Allocation Method (2)'!E25</f>
        <v>1893.939393939394</v>
      </c>
      <c r="F37" s="150">
        <f>$B$37*'B. Allocation Method (2)'!F25</f>
        <v>56.818181818181813</v>
      </c>
      <c r="G37" s="150">
        <f>$B$37*'B. Allocation Method (2)'!G25</f>
        <v>45.45454545454546</v>
      </c>
      <c r="H37" s="150">
        <f>$B$37*'B. Allocation Method (2)'!H25</f>
        <v>45.45454545454546</v>
      </c>
      <c r="I37" s="150">
        <f>$B$37*'B. Allocation Method (2)'!I25</f>
        <v>56.818181818181813</v>
      </c>
      <c r="J37" s="150">
        <f>$B$37*'B. Allocation Method (2)'!J25</f>
        <v>0</v>
      </c>
      <c r="K37" s="150">
        <f>$B$37*'B. Allocation Method (2)'!K25</f>
        <v>0</v>
      </c>
      <c r="L37" s="150">
        <f>$B$37*'B. Allocation Method (2)'!L25</f>
        <v>0</v>
      </c>
      <c r="M37" s="150">
        <f>$B$37*'B. Allocation Method (2)'!M25</f>
        <v>0</v>
      </c>
      <c r="N37" s="150">
        <f>$B$37*'B. Allocation Method (2)'!N25</f>
        <v>56.818181818181813</v>
      </c>
      <c r="O37" s="150">
        <f>$B$37*'B. Allocation Method (2)'!O25</f>
        <v>94.696969696969703</v>
      </c>
      <c r="P37" s="150">
        <f>$B$37*'B. Allocation Method (2)'!P25</f>
        <v>0</v>
      </c>
      <c r="Q37" s="150">
        <f>$B$37*'B. Allocation Method (2)'!Q25</f>
        <v>0</v>
      </c>
      <c r="R37" s="150">
        <f>$B$37*'B. Allocation Method (2)'!R25</f>
        <v>0</v>
      </c>
      <c r="S37" s="71">
        <f t="shared" si="3"/>
        <v>3500.0000000000005</v>
      </c>
    </row>
    <row r="38" spans="1:19" x14ac:dyDescent="0.2">
      <c r="A38" s="65" t="s">
        <v>40</v>
      </c>
      <c r="B38" s="96">
        <v>2000</v>
      </c>
      <c r="C38" s="150">
        <f>$B$38*'B. Allocation Method (2)'!C25</f>
        <v>541.12554112554108</v>
      </c>
      <c r="D38" s="150">
        <f>$B$38*'B. Allocation Method (2)'!D25</f>
        <v>173.16017316017314</v>
      </c>
      <c r="E38" s="150">
        <f>$B$38*'B. Allocation Method (2)'!E25</f>
        <v>1082.2510822510822</v>
      </c>
      <c r="F38" s="150">
        <f>$B$38*'B. Allocation Method (2)'!F25</f>
        <v>32.467532467532465</v>
      </c>
      <c r="G38" s="150">
        <f>$B$38*'B. Allocation Method (2)'!G25</f>
        <v>25.974025974025977</v>
      </c>
      <c r="H38" s="150">
        <f>$B$38*'B. Allocation Method (2)'!H25</f>
        <v>25.974025974025977</v>
      </c>
      <c r="I38" s="150">
        <f>$B$38*'B. Allocation Method (2)'!I25</f>
        <v>32.467532467532465</v>
      </c>
      <c r="J38" s="150">
        <f>$B$38*'B. Allocation Method (2)'!J25</f>
        <v>0</v>
      </c>
      <c r="K38" s="150">
        <f>$B$38*'B. Allocation Method (2)'!K25</f>
        <v>0</v>
      </c>
      <c r="L38" s="150">
        <f>$B$38*'B. Allocation Method (2)'!L25</f>
        <v>0</v>
      </c>
      <c r="M38" s="150">
        <f>$B$38*'B. Allocation Method (2)'!M25</f>
        <v>0</v>
      </c>
      <c r="N38" s="150">
        <f>$B$38*'B. Allocation Method (2)'!N25</f>
        <v>32.467532467532465</v>
      </c>
      <c r="O38" s="150">
        <f>$B$38*'B. Allocation Method (2)'!O25</f>
        <v>54.112554112554115</v>
      </c>
      <c r="P38" s="150">
        <f>$B$38*'B. Allocation Method (2)'!P25</f>
        <v>0</v>
      </c>
      <c r="Q38" s="150">
        <f>$B$38*'B. Allocation Method (2)'!Q25</f>
        <v>0</v>
      </c>
      <c r="R38" s="150">
        <f>$B$38*'B. Allocation Method (2)'!R25</f>
        <v>0</v>
      </c>
      <c r="S38" s="71">
        <f t="shared" si="3"/>
        <v>2000</v>
      </c>
    </row>
    <row r="39" spans="1:19" x14ac:dyDescent="0.2">
      <c r="A39" s="65" t="s">
        <v>41</v>
      </c>
      <c r="B39" s="96">
        <v>2500</v>
      </c>
      <c r="C39" s="150">
        <f>$B$39*'B. Allocation Method (2)'!C25</f>
        <v>676.40692640692635</v>
      </c>
      <c r="D39" s="150">
        <f>$B$39*'B. Allocation Method (2)'!D25</f>
        <v>216.45021645021643</v>
      </c>
      <c r="E39" s="150">
        <f>$B$39*'B. Allocation Method (2)'!E25</f>
        <v>1352.8138528138527</v>
      </c>
      <c r="F39" s="150">
        <f>$B$39*'B. Allocation Method (2)'!F25</f>
        <v>40.584415584415581</v>
      </c>
      <c r="G39" s="150">
        <f>$B$39*'B. Allocation Method (2)'!G25</f>
        <v>32.467532467532472</v>
      </c>
      <c r="H39" s="150">
        <f>$B$39*'B. Allocation Method (2)'!H25</f>
        <v>32.467532467532472</v>
      </c>
      <c r="I39" s="150">
        <f>$B$39*'B. Allocation Method (2)'!I25</f>
        <v>40.584415584415581</v>
      </c>
      <c r="J39" s="150">
        <f>$B$39*'B. Allocation Method (2)'!J25</f>
        <v>0</v>
      </c>
      <c r="K39" s="150">
        <f>$B$39*'B. Allocation Method (2)'!K25</f>
        <v>0</v>
      </c>
      <c r="L39" s="150">
        <f>$B$39*'B. Allocation Method (2)'!L25</f>
        <v>0</v>
      </c>
      <c r="M39" s="150">
        <f>$B$39*'B. Allocation Method (2)'!M25</f>
        <v>0</v>
      </c>
      <c r="N39" s="150">
        <f>$B$39*'B. Allocation Method (2)'!N25</f>
        <v>40.584415584415581</v>
      </c>
      <c r="O39" s="150">
        <f>$B$39*'B. Allocation Method (2)'!O25</f>
        <v>67.640692640692635</v>
      </c>
      <c r="P39" s="150">
        <f>$B$39*'B. Allocation Method (2)'!P25</f>
        <v>0</v>
      </c>
      <c r="Q39" s="150">
        <f>$B$39*'B. Allocation Method (2)'!Q25</f>
        <v>0</v>
      </c>
      <c r="R39" s="150">
        <f>$B$39*'B. Allocation Method (2)'!R25</f>
        <v>0</v>
      </c>
      <c r="S39" s="71">
        <f t="shared" si="3"/>
        <v>2500.0000000000005</v>
      </c>
    </row>
    <row r="40" spans="1:19" ht="15.75" customHeight="1" x14ac:dyDescent="0.2">
      <c r="A40" s="65" t="s">
        <v>42</v>
      </c>
      <c r="B40" s="96">
        <v>1200</v>
      </c>
      <c r="C40" s="150">
        <f>$B$40*'B. Allocation Method (2)'!C25</f>
        <v>324.67532467532465</v>
      </c>
      <c r="D40" s="150">
        <f>$B$40*'B. Allocation Method (2)'!D25</f>
        <v>103.8961038961039</v>
      </c>
      <c r="E40" s="150">
        <f>$B$40*'B. Allocation Method (2)'!E25</f>
        <v>649.35064935064929</v>
      </c>
      <c r="F40" s="150">
        <f>$B$40*'B. Allocation Method (2)'!F25</f>
        <v>19.480519480519479</v>
      </c>
      <c r="G40" s="150">
        <f>$B$40*'B. Allocation Method (2)'!G25</f>
        <v>15.584415584415586</v>
      </c>
      <c r="H40" s="150">
        <f>$B$40*'B. Allocation Method (2)'!H25</f>
        <v>15.584415584415586</v>
      </c>
      <c r="I40" s="150">
        <f>$B$40*'B. Allocation Method (2)'!I25</f>
        <v>19.480519480519479</v>
      </c>
      <c r="J40" s="150">
        <f>$B$40*'B. Allocation Method (2)'!J25</f>
        <v>0</v>
      </c>
      <c r="K40" s="150">
        <f>$B$40*'B. Allocation Method (2)'!K25</f>
        <v>0</v>
      </c>
      <c r="L40" s="150">
        <f>$B$40*'B. Allocation Method (2)'!L25</f>
        <v>0</v>
      </c>
      <c r="M40" s="150">
        <f>$B$40*'B. Allocation Method (2)'!M25</f>
        <v>0</v>
      </c>
      <c r="N40" s="150">
        <f>$B$40*'B. Allocation Method (2)'!N25</f>
        <v>19.480519480519479</v>
      </c>
      <c r="O40" s="150">
        <f>$B$40*'B. Allocation Method (2)'!O25</f>
        <v>32.467532467532465</v>
      </c>
      <c r="P40" s="150">
        <f>$B$40*'B. Allocation Method (2)'!P25</f>
        <v>0</v>
      </c>
      <c r="Q40" s="150">
        <f>$B$40*'B. Allocation Method (2)'!Q25</f>
        <v>0</v>
      </c>
      <c r="R40" s="150">
        <f>$B$40*'B. Allocation Method (2)'!R25</f>
        <v>0</v>
      </c>
      <c r="S40" s="71">
        <f t="shared" si="3"/>
        <v>1199.9999999999998</v>
      </c>
    </row>
    <row r="41" spans="1:19" ht="15" customHeight="1" x14ac:dyDescent="0.2">
      <c r="A41" s="65" t="s">
        <v>43</v>
      </c>
      <c r="B41" s="96">
        <v>2500</v>
      </c>
      <c r="C41" s="150">
        <f>$B$41*'B. Allocation Method (2)'!C25</f>
        <v>676.40692640692635</v>
      </c>
      <c r="D41" s="150">
        <f>$B$41*'B. Allocation Method (2)'!D25</f>
        <v>216.45021645021643</v>
      </c>
      <c r="E41" s="150">
        <f>$B$41*'B. Allocation Method (2)'!E25</f>
        <v>1352.8138528138527</v>
      </c>
      <c r="F41" s="150">
        <f>$B$41*'B. Allocation Method (2)'!F25</f>
        <v>40.584415584415581</v>
      </c>
      <c r="G41" s="150">
        <f>$B$41*'B. Allocation Method (2)'!G25</f>
        <v>32.467532467532472</v>
      </c>
      <c r="H41" s="150">
        <f>$B$41*'B. Allocation Method (2)'!H25</f>
        <v>32.467532467532472</v>
      </c>
      <c r="I41" s="150">
        <f>$B$41*'B. Allocation Method (2)'!I25</f>
        <v>40.584415584415581</v>
      </c>
      <c r="J41" s="150">
        <f>$B$41*'B. Allocation Method (2)'!J25</f>
        <v>0</v>
      </c>
      <c r="K41" s="150">
        <f>$B$41*'B. Allocation Method (2)'!K25</f>
        <v>0</v>
      </c>
      <c r="L41" s="150">
        <f>$B$41*'B. Allocation Method (2)'!L25</f>
        <v>0</v>
      </c>
      <c r="M41" s="150">
        <f>$B$41*'B. Allocation Method (2)'!M25</f>
        <v>0</v>
      </c>
      <c r="N41" s="150">
        <f>$B$41*'B. Allocation Method (2)'!N25</f>
        <v>40.584415584415581</v>
      </c>
      <c r="O41" s="150">
        <f>$B$41*'B. Allocation Method (2)'!O25</f>
        <v>67.640692640692635</v>
      </c>
      <c r="P41" s="150">
        <f>$B$41*'B. Allocation Method (2)'!P25</f>
        <v>0</v>
      </c>
      <c r="Q41" s="150">
        <f>$B$41*'B. Allocation Method (2)'!Q25</f>
        <v>0</v>
      </c>
      <c r="R41" s="150">
        <f>$B$41*'B. Allocation Method (2)'!R25</f>
        <v>0</v>
      </c>
      <c r="S41" s="71">
        <f t="shared" si="3"/>
        <v>2500.0000000000005</v>
      </c>
    </row>
    <row r="42" spans="1:19" ht="13.5" thickBot="1" x14ac:dyDescent="0.25">
      <c r="A42" s="65" t="s">
        <v>44</v>
      </c>
      <c r="B42" s="96">
        <v>1500</v>
      </c>
      <c r="C42" s="150">
        <f>$B$42*'B. Allocation Method (2)'!C25</f>
        <v>405.84415584415586</v>
      </c>
      <c r="D42" s="150">
        <f>$B$42*'B. Allocation Method (2)'!D25</f>
        <v>129.87012987012986</v>
      </c>
      <c r="E42" s="150">
        <f>$B$42*'B. Allocation Method (2)'!E25</f>
        <v>811.68831168831173</v>
      </c>
      <c r="F42" s="150">
        <f>$B$42*'B. Allocation Method (2)'!F25</f>
        <v>24.350649350649348</v>
      </c>
      <c r="G42" s="150">
        <f>$B$42*'B. Allocation Method (2)'!G25</f>
        <v>19.480519480519483</v>
      </c>
      <c r="H42" s="150">
        <f>$B$42*'B. Allocation Method (2)'!H25</f>
        <v>19.480519480519483</v>
      </c>
      <c r="I42" s="150">
        <f>$B$42*'B. Allocation Method (2)'!I25</f>
        <v>24.350649350649348</v>
      </c>
      <c r="J42" s="150">
        <f>$B$42*'B. Allocation Method (2)'!J25</f>
        <v>0</v>
      </c>
      <c r="K42" s="150">
        <f>$B$42*'B. Allocation Method (2)'!K25</f>
        <v>0</v>
      </c>
      <c r="L42" s="150">
        <f>$B$42*'B. Allocation Method (2)'!L25</f>
        <v>0</v>
      </c>
      <c r="M42" s="150">
        <f>$B$42*'B. Allocation Method (2)'!M25</f>
        <v>0</v>
      </c>
      <c r="N42" s="150">
        <f>$B$42*'B. Allocation Method (2)'!N25</f>
        <v>24.350649350649348</v>
      </c>
      <c r="O42" s="150">
        <f>$B$42*'B. Allocation Method (2)'!O25</f>
        <v>40.584415584415581</v>
      </c>
      <c r="P42" s="150">
        <f>$B$42*'B. Allocation Method (2)'!P25</f>
        <v>0</v>
      </c>
      <c r="Q42" s="150">
        <f>$B$42*'B. Allocation Method (2)'!Q25</f>
        <v>0</v>
      </c>
      <c r="R42" s="150">
        <f>$B$42*'B. Allocation Method (2)'!R25</f>
        <v>0</v>
      </c>
      <c r="S42" s="71">
        <f t="shared" si="3"/>
        <v>1500</v>
      </c>
    </row>
    <row r="43" spans="1:19" ht="13.5" thickBot="1" x14ac:dyDescent="0.25">
      <c r="A43" s="203" t="s">
        <v>11</v>
      </c>
      <c r="B43" s="204">
        <f>SUM(B33:B42)</f>
        <v>25700</v>
      </c>
      <c r="C43" s="204">
        <f>C33+C34+C35+C36+C37+C38+C39+C40+C41+C42</f>
        <v>6953.4632034632023</v>
      </c>
      <c r="D43" s="204">
        <f t="shared" ref="D43:S43" si="4">D33+D34+D35+D36+D37+D38+D39+D40+D41+D42</f>
        <v>2225.1082251082248</v>
      </c>
      <c r="E43" s="204">
        <f t="shared" si="4"/>
        <v>13906.926406926405</v>
      </c>
      <c r="F43" s="204">
        <f t="shared" si="4"/>
        <v>417.20779220779218</v>
      </c>
      <c r="G43" s="204">
        <f t="shared" si="4"/>
        <v>333.76623376623382</v>
      </c>
      <c r="H43" s="204">
        <f t="shared" si="4"/>
        <v>333.76623376623382</v>
      </c>
      <c r="I43" s="204">
        <f t="shared" si="4"/>
        <v>417.20779220779218</v>
      </c>
      <c r="J43" s="204">
        <f t="shared" si="4"/>
        <v>0</v>
      </c>
      <c r="K43" s="204">
        <f t="shared" si="4"/>
        <v>0</v>
      </c>
      <c r="L43" s="204">
        <f t="shared" si="4"/>
        <v>0</v>
      </c>
      <c r="M43" s="204">
        <f t="shared" si="4"/>
        <v>0</v>
      </c>
      <c r="N43" s="204">
        <f t="shared" si="4"/>
        <v>417.20779220779218</v>
      </c>
      <c r="O43" s="204">
        <f t="shared" si="4"/>
        <v>695.34632034632045</v>
      </c>
      <c r="P43" s="204">
        <f t="shared" ref="P43:Q43" si="5">P33+P34+P35+P36+P37+P38+P39+P40+P41+P42</f>
        <v>0</v>
      </c>
      <c r="Q43" s="204">
        <f t="shared" si="5"/>
        <v>0</v>
      </c>
      <c r="R43" s="204">
        <f t="shared" si="4"/>
        <v>0</v>
      </c>
      <c r="S43" s="204">
        <f t="shared" si="4"/>
        <v>25700</v>
      </c>
    </row>
    <row r="44" spans="1:19" ht="8.4499999999999993" customHeight="1" x14ac:dyDescent="0.2">
      <c r="A44" s="54"/>
      <c r="B44" s="76">
        <v>1200</v>
      </c>
      <c r="C44" s="76"/>
      <c r="D44" s="76"/>
      <c r="E44" s="76"/>
      <c r="F44" s="76"/>
      <c r="G44" s="76"/>
      <c r="H44" s="76"/>
      <c r="I44" s="76"/>
      <c r="J44" s="76"/>
      <c r="K44" s="76"/>
      <c r="L44" s="76"/>
      <c r="M44" s="76"/>
      <c r="N44" s="76"/>
      <c r="O44" s="106"/>
      <c r="P44" s="106"/>
      <c r="Q44" s="106"/>
      <c r="R44" s="106"/>
      <c r="S44" s="106"/>
    </row>
    <row r="45" spans="1:19" s="137" customFormat="1" x14ac:dyDescent="0.2">
      <c r="A45" s="131" t="s">
        <v>45</v>
      </c>
      <c r="B45" s="132"/>
      <c r="C45" s="132"/>
      <c r="D45" s="132"/>
      <c r="E45" s="132"/>
      <c r="F45" s="132"/>
      <c r="G45" s="132"/>
      <c r="H45" s="132"/>
      <c r="I45" s="133"/>
      <c r="J45" s="133"/>
      <c r="K45" s="133"/>
      <c r="L45" s="134"/>
      <c r="M45" s="212" t="s">
        <v>110</v>
      </c>
      <c r="N45" s="135"/>
      <c r="O45" s="135"/>
      <c r="P45" s="136"/>
      <c r="Q45" s="136"/>
      <c r="R45" s="136"/>
      <c r="S45" s="135"/>
    </row>
    <row r="46" spans="1:19" ht="14.45" customHeight="1" x14ac:dyDescent="0.2">
      <c r="A46" s="65" t="s">
        <v>37</v>
      </c>
      <c r="B46" s="96">
        <v>3000</v>
      </c>
      <c r="C46" s="150">
        <f>$B$46*'B. Allocation Method (2)'!C25</f>
        <v>811.68831168831173</v>
      </c>
      <c r="D46" s="150">
        <f>$B$46*'B. Allocation Method (2)'!D25</f>
        <v>259.74025974025972</v>
      </c>
      <c r="E46" s="150">
        <f>$B$46*'B. Allocation Method (2)'!E25</f>
        <v>1623.3766233766235</v>
      </c>
      <c r="F46" s="150">
        <f>$B$46*'B. Allocation Method (2)'!F25</f>
        <v>48.701298701298697</v>
      </c>
      <c r="G46" s="150">
        <f>$B$46*'B. Allocation Method (2)'!G25</f>
        <v>38.961038961038966</v>
      </c>
      <c r="H46" s="150">
        <f>$B$46*'B. Allocation Method (2)'!H25</f>
        <v>38.961038961038966</v>
      </c>
      <c r="I46" s="150">
        <f>$B$46*'B. Allocation Method (2)'!I25</f>
        <v>48.701298701298697</v>
      </c>
      <c r="J46" s="150">
        <f>$B$46*'B. Allocation Method (2)'!J25</f>
        <v>0</v>
      </c>
      <c r="K46" s="150">
        <f>$B$46*'B. Allocation Method (2)'!K25</f>
        <v>0</v>
      </c>
      <c r="L46" s="150">
        <f>$B$46*'B. Allocation Method (2)'!L25</f>
        <v>0</v>
      </c>
      <c r="M46" s="150">
        <f>$B$46*'B. Allocation Method (2)'!M25</f>
        <v>0</v>
      </c>
      <c r="N46" s="150">
        <f>$B$46*'B. Allocation Method (2)'!N25</f>
        <v>48.701298701298697</v>
      </c>
      <c r="O46" s="150">
        <f>$B$46*'B. Allocation Method (2)'!O25</f>
        <v>81.168831168831161</v>
      </c>
      <c r="P46" s="150">
        <f>$B$46*'B. Allocation Method (2)'!P25</f>
        <v>0</v>
      </c>
      <c r="Q46" s="150">
        <f>$B$46*'B. Allocation Method (2)'!Q25</f>
        <v>0</v>
      </c>
      <c r="R46" s="150">
        <f>$B$46*'B. Allocation Method (2)'!R25</f>
        <v>0</v>
      </c>
      <c r="S46" s="71">
        <f t="shared" ref="S46:S51" si="6">SUM(C46:R46)</f>
        <v>3000</v>
      </c>
    </row>
    <row r="47" spans="1:19" x14ac:dyDescent="0.2">
      <c r="A47" s="65" t="s">
        <v>38</v>
      </c>
      <c r="B47" s="96">
        <v>2000</v>
      </c>
      <c r="C47" s="150">
        <f>$B$47*'B. Allocation Method (2)'!C25</f>
        <v>541.12554112554108</v>
      </c>
      <c r="D47" s="150">
        <f>$B$47*'B. Allocation Method (2)'!D25</f>
        <v>173.16017316017314</v>
      </c>
      <c r="E47" s="150">
        <f>$B$47*'B. Allocation Method (2)'!E25</f>
        <v>1082.2510822510822</v>
      </c>
      <c r="F47" s="150">
        <f>$B$47*'B. Allocation Method (2)'!F25</f>
        <v>32.467532467532465</v>
      </c>
      <c r="G47" s="150">
        <f>$B$47*'B. Allocation Method (2)'!G25</f>
        <v>25.974025974025977</v>
      </c>
      <c r="H47" s="150">
        <f>$B$47*'B. Allocation Method (2)'!H25</f>
        <v>25.974025974025977</v>
      </c>
      <c r="I47" s="150">
        <f>$B$47*'B. Allocation Method (2)'!I25</f>
        <v>32.467532467532465</v>
      </c>
      <c r="J47" s="150">
        <f>$B$47*'B. Allocation Method (2)'!J25</f>
        <v>0</v>
      </c>
      <c r="K47" s="150">
        <f>$B$47*'B. Allocation Method (2)'!K25</f>
        <v>0</v>
      </c>
      <c r="L47" s="150">
        <f>$B$47*'B. Allocation Method (2)'!L25</f>
        <v>0</v>
      </c>
      <c r="M47" s="150">
        <f>$B$47*'B. Allocation Method (2)'!M25</f>
        <v>0</v>
      </c>
      <c r="N47" s="150">
        <f>$B$47*'B. Allocation Method (2)'!N25</f>
        <v>32.467532467532465</v>
      </c>
      <c r="O47" s="150">
        <f>$B$47*'B. Allocation Method (2)'!O25</f>
        <v>54.112554112554115</v>
      </c>
      <c r="P47" s="150">
        <f>$B$47*'B. Allocation Method (2)'!P25</f>
        <v>0</v>
      </c>
      <c r="Q47" s="150">
        <f>$B$47*'B. Allocation Method (2)'!Q25</f>
        <v>0</v>
      </c>
      <c r="R47" s="150">
        <f>$B$47*'B. Allocation Method (2)'!R25</f>
        <v>0</v>
      </c>
      <c r="S47" s="71">
        <f t="shared" si="6"/>
        <v>2000</v>
      </c>
    </row>
    <row r="48" spans="1:19" x14ac:dyDescent="0.2">
      <c r="A48" s="65" t="s">
        <v>46</v>
      </c>
      <c r="B48" s="96">
        <v>875</v>
      </c>
      <c r="C48" s="150">
        <f>$B$48*'B. Allocation Method (2)'!C25</f>
        <v>236.74242424242425</v>
      </c>
      <c r="D48" s="150">
        <f>$B$48*'B. Allocation Method (2)'!D25</f>
        <v>75.757575757575751</v>
      </c>
      <c r="E48" s="150">
        <f>$B$48*'B. Allocation Method (2)'!E25</f>
        <v>473.4848484848485</v>
      </c>
      <c r="F48" s="150">
        <f>$B$48*'B. Allocation Method (2)'!F25</f>
        <v>14.204545454545453</v>
      </c>
      <c r="G48" s="150">
        <f>$B$48*'B. Allocation Method (2)'!G25</f>
        <v>11.363636363636365</v>
      </c>
      <c r="H48" s="150">
        <f>$B$48*'B. Allocation Method (2)'!H25</f>
        <v>11.363636363636365</v>
      </c>
      <c r="I48" s="150">
        <f>$B$48*'B. Allocation Method (2)'!I25</f>
        <v>14.204545454545453</v>
      </c>
      <c r="J48" s="150">
        <f>$B$48*'B. Allocation Method (2)'!J25</f>
        <v>0</v>
      </c>
      <c r="K48" s="150">
        <f>$B$48*'B. Allocation Method (2)'!K25</f>
        <v>0</v>
      </c>
      <c r="L48" s="150">
        <f>$B$48*'B. Allocation Method (2)'!L25</f>
        <v>0</v>
      </c>
      <c r="M48" s="150">
        <f>$B$48*'B. Allocation Method (2)'!M25</f>
        <v>0</v>
      </c>
      <c r="N48" s="150">
        <f>$B$48*'B. Allocation Method (2)'!N25</f>
        <v>14.204545454545453</v>
      </c>
      <c r="O48" s="150">
        <f>$B$48*'B. Allocation Method (2)'!O25</f>
        <v>23.674242424242426</v>
      </c>
      <c r="P48" s="150">
        <f>$B$48*'B. Allocation Method (2)'!P25</f>
        <v>0</v>
      </c>
      <c r="Q48" s="150">
        <f>$B$48*'B. Allocation Method (2)'!Q25</f>
        <v>0</v>
      </c>
      <c r="R48" s="150">
        <f>$B$48*'B. Allocation Method (2)'!R25</f>
        <v>0</v>
      </c>
      <c r="S48" s="71">
        <f t="shared" si="6"/>
        <v>875.00000000000011</v>
      </c>
    </row>
    <row r="49" spans="1:19" x14ac:dyDescent="0.2">
      <c r="A49" s="65" t="s">
        <v>41</v>
      </c>
      <c r="B49" s="96">
        <v>2000</v>
      </c>
      <c r="C49" s="150">
        <f>$B$49*'B. Allocation Method (2)'!C25</f>
        <v>541.12554112554108</v>
      </c>
      <c r="D49" s="150">
        <f>$B$49*'B. Allocation Method (2)'!D25</f>
        <v>173.16017316017314</v>
      </c>
      <c r="E49" s="150">
        <f>$B$49*'B. Allocation Method (2)'!E25</f>
        <v>1082.2510822510822</v>
      </c>
      <c r="F49" s="150">
        <f>$B$49*'B. Allocation Method (2)'!F25</f>
        <v>32.467532467532465</v>
      </c>
      <c r="G49" s="150">
        <f>$B$49*'B. Allocation Method (2)'!G25</f>
        <v>25.974025974025977</v>
      </c>
      <c r="H49" s="150">
        <f>$B$49*'B. Allocation Method (2)'!H25</f>
        <v>25.974025974025977</v>
      </c>
      <c r="I49" s="150">
        <f>$B$49*'B. Allocation Method (2)'!I25</f>
        <v>32.467532467532465</v>
      </c>
      <c r="J49" s="150">
        <f>$B$49*'B. Allocation Method (2)'!J25</f>
        <v>0</v>
      </c>
      <c r="K49" s="150">
        <f>$B$49*'B. Allocation Method (2)'!K25</f>
        <v>0</v>
      </c>
      <c r="L49" s="150">
        <f>$B$49*'B. Allocation Method (2)'!L25</f>
        <v>0</v>
      </c>
      <c r="M49" s="150">
        <f>$B$49*'B. Allocation Method (2)'!M25</f>
        <v>0</v>
      </c>
      <c r="N49" s="150">
        <f>$B$49*'B. Allocation Method (2)'!N25</f>
        <v>32.467532467532465</v>
      </c>
      <c r="O49" s="150">
        <f>$B$49*'B. Allocation Method (2)'!O25</f>
        <v>54.112554112554115</v>
      </c>
      <c r="P49" s="150">
        <f>$B$49*'B. Allocation Method (2)'!P25</f>
        <v>0</v>
      </c>
      <c r="Q49" s="150">
        <f>$B$49*'B. Allocation Method (2)'!Q25</f>
        <v>0</v>
      </c>
      <c r="R49" s="150">
        <f>$B$49*'B. Allocation Method (2)'!R25</f>
        <v>0</v>
      </c>
      <c r="S49" s="71">
        <f t="shared" si="6"/>
        <v>2000</v>
      </c>
    </row>
    <row r="50" spans="1:19" ht="14.45" customHeight="1" x14ac:dyDescent="0.2">
      <c r="A50" s="65" t="s">
        <v>47</v>
      </c>
      <c r="B50" s="96">
        <v>1500</v>
      </c>
      <c r="C50" s="150">
        <f>$B$50*'B. Allocation Method (2)'!C25</f>
        <v>405.84415584415586</v>
      </c>
      <c r="D50" s="150">
        <f>$B$50*'B. Allocation Method (2)'!D25</f>
        <v>129.87012987012986</v>
      </c>
      <c r="E50" s="150">
        <f>$B$50*'B. Allocation Method (2)'!E25</f>
        <v>811.68831168831173</v>
      </c>
      <c r="F50" s="150">
        <f>$B$50*'B. Allocation Method (2)'!F25</f>
        <v>24.350649350649348</v>
      </c>
      <c r="G50" s="150">
        <f>$B$50*'B. Allocation Method (2)'!G25</f>
        <v>19.480519480519483</v>
      </c>
      <c r="H50" s="150">
        <f>$B$50*'B. Allocation Method (2)'!H25</f>
        <v>19.480519480519483</v>
      </c>
      <c r="I50" s="150">
        <f>$B$50*'B. Allocation Method (2)'!I25</f>
        <v>24.350649350649348</v>
      </c>
      <c r="J50" s="150">
        <f>$B$50*'B. Allocation Method (2)'!J25</f>
        <v>0</v>
      </c>
      <c r="K50" s="150">
        <f>$B$50*'B. Allocation Method (2)'!K25</f>
        <v>0</v>
      </c>
      <c r="L50" s="150">
        <f>$B$50*'B. Allocation Method (2)'!L25</f>
        <v>0</v>
      </c>
      <c r="M50" s="150">
        <f>$B$50*'B. Allocation Method (2)'!M25</f>
        <v>0</v>
      </c>
      <c r="N50" s="150">
        <f>$B$50*'B. Allocation Method (2)'!N25</f>
        <v>24.350649350649348</v>
      </c>
      <c r="O50" s="150">
        <f>$B$50*'B. Allocation Method (2)'!O25</f>
        <v>40.584415584415581</v>
      </c>
      <c r="P50" s="150">
        <f>$B$50*'B. Allocation Method (2)'!P25</f>
        <v>0</v>
      </c>
      <c r="Q50" s="150">
        <f>$B$50*'B. Allocation Method (2)'!Q25</f>
        <v>0</v>
      </c>
      <c r="R50" s="150">
        <f>$B$50*'B. Allocation Method (2)'!R25</f>
        <v>0</v>
      </c>
      <c r="S50" s="71">
        <f t="shared" si="6"/>
        <v>1500</v>
      </c>
    </row>
    <row r="51" spans="1:19" ht="13.9" customHeight="1" thickBot="1" x14ac:dyDescent="0.25">
      <c r="A51" s="65" t="s">
        <v>48</v>
      </c>
      <c r="B51" s="74">
        <v>2500</v>
      </c>
      <c r="C51" s="150">
        <f>$B$51*'B. Allocation Method (2)'!C25</f>
        <v>676.40692640692635</v>
      </c>
      <c r="D51" s="150">
        <f>$B$51*'B. Allocation Method (2)'!D25</f>
        <v>216.45021645021643</v>
      </c>
      <c r="E51" s="150">
        <f>$B$51*'B. Allocation Method (2)'!E25</f>
        <v>1352.8138528138527</v>
      </c>
      <c r="F51" s="150">
        <f>$B$51*'B. Allocation Method (2)'!F25</f>
        <v>40.584415584415581</v>
      </c>
      <c r="G51" s="150">
        <f>$B$51*'B. Allocation Method (2)'!G25</f>
        <v>32.467532467532472</v>
      </c>
      <c r="H51" s="150">
        <f>$B$51*'B. Allocation Method (2)'!H25</f>
        <v>32.467532467532472</v>
      </c>
      <c r="I51" s="150">
        <f>$B$51*'B. Allocation Method (2)'!I25</f>
        <v>40.584415584415581</v>
      </c>
      <c r="J51" s="150">
        <f>$B$51*'B. Allocation Method (2)'!J25</f>
        <v>0</v>
      </c>
      <c r="K51" s="150">
        <f>$B$51*'B. Allocation Method (2)'!K25</f>
        <v>0</v>
      </c>
      <c r="L51" s="150">
        <f>$B$51*'B. Allocation Method (2)'!L25</f>
        <v>0</v>
      </c>
      <c r="M51" s="150">
        <f>$B$51*'B. Allocation Method (2)'!M25</f>
        <v>0</v>
      </c>
      <c r="N51" s="150">
        <f>$B$51*'B. Allocation Method (2)'!N25</f>
        <v>40.584415584415581</v>
      </c>
      <c r="O51" s="150">
        <f>$B$51*'B. Allocation Method (2)'!O25</f>
        <v>67.640692640692635</v>
      </c>
      <c r="P51" s="150">
        <f>$B$51*'B. Allocation Method (2)'!P25</f>
        <v>0</v>
      </c>
      <c r="Q51" s="150">
        <f>$B$51*'B. Allocation Method (2)'!Q25</f>
        <v>0</v>
      </c>
      <c r="R51" s="150">
        <f>$B$51*'B. Allocation Method (2)'!R25</f>
        <v>0</v>
      </c>
      <c r="S51" s="71">
        <f t="shared" si="6"/>
        <v>2500.0000000000005</v>
      </c>
    </row>
    <row r="52" spans="1:19" ht="13.5" thickBot="1" x14ac:dyDescent="0.25">
      <c r="A52" s="226" t="s">
        <v>49</v>
      </c>
      <c r="B52" s="227">
        <f>SUM(B46:B51)</f>
        <v>11875</v>
      </c>
      <c r="C52" s="227">
        <f>C46+C47+C48+C49+C50+C51</f>
        <v>3212.9329004329002</v>
      </c>
      <c r="D52" s="227">
        <f t="shared" ref="D52:S52" si="7">D46+D47+D48+D49+D50+D51</f>
        <v>1028.138528138528</v>
      </c>
      <c r="E52" s="227">
        <f t="shared" si="7"/>
        <v>6425.8658008658003</v>
      </c>
      <c r="F52" s="227">
        <f t="shared" si="7"/>
        <v>192.77597402597399</v>
      </c>
      <c r="G52" s="227">
        <f t="shared" si="7"/>
        <v>154.22077922077924</v>
      </c>
      <c r="H52" s="227">
        <f t="shared" si="7"/>
        <v>154.22077922077924</v>
      </c>
      <c r="I52" s="227">
        <f t="shared" si="7"/>
        <v>192.77597402597399</v>
      </c>
      <c r="J52" s="227">
        <f t="shared" si="7"/>
        <v>0</v>
      </c>
      <c r="K52" s="227">
        <f t="shared" si="7"/>
        <v>0</v>
      </c>
      <c r="L52" s="227">
        <f t="shared" si="7"/>
        <v>0</v>
      </c>
      <c r="M52" s="227">
        <f t="shared" si="7"/>
        <v>0</v>
      </c>
      <c r="N52" s="227">
        <f t="shared" si="7"/>
        <v>192.77597402597399</v>
      </c>
      <c r="O52" s="227">
        <f t="shared" si="7"/>
        <v>321.29329004329003</v>
      </c>
      <c r="P52" s="227">
        <f t="shared" ref="P52:Q52" si="8">P46+P47+P48+P49+P50+P51</f>
        <v>0</v>
      </c>
      <c r="Q52" s="227">
        <f t="shared" si="8"/>
        <v>0</v>
      </c>
      <c r="R52" s="227">
        <f t="shared" si="7"/>
        <v>0</v>
      </c>
      <c r="S52" s="227">
        <f t="shared" si="7"/>
        <v>11875</v>
      </c>
    </row>
    <row r="53" spans="1:19" ht="8.4499999999999993" customHeight="1" x14ac:dyDescent="0.2">
      <c r="A53" s="66"/>
      <c r="B53" s="66"/>
      <c r="C53" s="66"/>
      <c r="D53" s="66"/>
      <c r="E53" s="66"/>
      <c r="F53" s="97"/>
      <c r="G53" s="66"/>
      <c r="H53" s="66"/>
      <c r="I53" s="75"/>
      <c r="J53" s="75"/>
      <c r="K53" s="75"/>
      <c r="L53" s="75"/>
      <c r="M53" s="75"/>
      <c r="N53" s="75"/>
      <c r="O53" s="47"/>
      <c r="P53" s="100"/>
      <c r="Q53" s="100"/>
      <c r="R53" s="100"/>
      <c r="S53" s="100"/>
    </row>
    <row r="54" spans="1:19" s="144" customFormat="1" x14ac:dyDescent="0.2">
      <c r="A54" s="138" t="s">
        <v>50</v>
      </c>
      <c r="B54" s="139"/>
      <c r="C54" s="139"/>
      <c r="D54" s="139"/>
      <c r="E54" s="139"/>
      <c r="F54" s="139"/>
      <c r="G54" s="139"/>
      <c r="H54" s="139"/>
      <c r="I54" s="140"/>
      <c r="J54" s="140"/>
      <c r="K54" s="140"/>
      <c r="L54" s="141"/>
      <c r="M54" s="213" t="s">
        <v>201</v>
      </c>
      <c r="N54" s="142"/>
      <c r="O54" s="142"/>
      <c r="P54" s="143"/>
      <c r="Q54" s="143"/>
      <c r="R54" s="143"/>
      <c r="S54" s="142"/>
    </row>
    <row r="55" spans="1:19" x14ac:dyDescent="0.2">
      <c r="A55" s="74" t="s">
        <v>51</v>
      </c>
      <c r="B55" s="74">
        <v>3000</v>
      </c>
      <c r="C55" s="150">
        <f>$B$55*'B. Allocation Method (2)'!C19</f>
        <v>555.55555555555554</v>
      </c>
      <c r="D55" s="150">
        <f>$B$55*'B. Allocation Method (2)'!D19</f>
        <v>296.2962962962963</v>
      </c>
      <c r="E55" s="150">
        <f>$B$55*'B. Allocation Method (2)'!E19</f>
        <v>1111.1111111111111</v>
      </c>
      <c r="F55" s="150">
        <f>$B$55*'B. Allocation Method (2)'!F19</f>
        <v>148.14814814814815</v>
      </c>
      <c r="G55" s="150">
        <f>$B$55*'B. Allocation Method (2)'!G19</f>
        <v>148.14814814814815</v>
      </c>
      <c r="H55" s="150">
        <f>$B$55*'B. Allocation Method (2)'!H19</f>
        <v>148.14814814814815</v>
      </c>
      <c r="I55" s="150">
        <f>$B$55*'B. Allocation Method (2)'!I19</f>
        <v>148.14814814814815</v>
      </c>
      <c r="J55" s="150">
        <f>$B$55*'B. Allocation Method (2)'!J19</f>
        <v>0</v>
      </c>
      <c r="K55" s="150">
        <f>$B$55*'B. Allocation Method (2)'!K19</f>
        <v>0</v>
      </c>
      <c r="L55" s="150">
        <f>$B$55*'B. Allocation Method (2)'!L19</f>
        <v>0</v>
      </c>
      <c r="M55" s="150">
        <f>$B$55*'B. Allocation Method (2)'!M19</f>
        <v>0</v>
      </c>
      <c r="N55" s="150">
        <f>$B$55*'B. Allocation Method (2)'!N19</f>
        <v>148.14814814814815</v>
      </c>
      <c r="O55" s="150">
        <f>$B$55*'B. Allocation Method (2)'!O19</f>
        <v>148.14814814814815</v>
      </c>
      <c r="P55" s="150">
        <f>$B$55*'B. Allocation Method (2)'!P19</f>
        <v>0</v>
      </c>
      <c r="Q55" s="150">
        <f>$B$55*'B. Allocation Method (2)'!Q19</f>
        <v>148.14814814814815</v>
      </c>
      <c r="R55" s="150">
        <f>$B$55*'B. Allocation Method (2)'!R19</f>
        <v>0</v>
      </c>
      <c r="S55" s="71">
        <f t="shared" ref="S55:S60" si="9">SUM(C55:R55)</f>
        <v>3000.0000000000009</v>
      </c>
    </row>
    <row r="56" spans="1:19" x14ac:dyDescent="0.2">
      <c r="A56" s="74" t="s">
        <v>52</v>
      </c>
      <c r="B56" s="74">
        <v>2000</v>
      </c>
      <c r="C56" s="150">
        <f>$B$56*'B. Allocation Method (2)'!C19</f>
        <v>370.37037037037032</v>
      </c>
      <c r="D56" s="150">
        <f>$B$56*'B. Allocation Method (2)'!D19</f>
        <v>197.53086419753086</v>
      </c>
      <c r="E56" s="150">
        <f>$B$56*'B. Allocation Method (2)'!E19</f>
        <v>740.74074074074065</v>
      </c>
      <c r="F56" s="150">
        <f>$B$56*'B. Allocation Method (2)'!F19</f>
        <v>98.76543209876543</v>
      </c>
      <c r="G56" s="150">
        <f>$B$56*'B. Allocation Method (2)'!G19</f>
        <v>98.76543209876543</v>
      </c>
      <c r="H56" s="150">
        <f>$B$56*'B. Allocation Method (2)'!H19</f>
        <v>98.76543209876543</v>
      </c>
      <c r="I56" s="150">
        <f>$B$56*'B. Allocation Method (2)'!I19</f>
        <v>98.76543209876543</v>
      </c>
      <c r="J56" s="150">
        <f>$B$56*'B. Allocation Method (2)'!J19</f>
        <v>0</v>
      </c>
      <c r="K56" s="150">
        <f>$B$56*'B. Allocation Method (2)'!K19</f>
        <v>0</v>
      </c>
      <c r="L56" s="150">
        <f>$B$56*'B. Allocation Method (2)'!L19</f>
        <v>0</v>
      </c>
      <c r="M56" s="150">
        <f>$B$56*'B. Allocation Method (2)'!M19</f>
        <v>0</v>
      </c>
      <c r="N56" s="150">
        <f>$B$56*'B. Allocation Method (2)'!N19</f>
        <v>98.76543209876543</v>
      </c>
      <c r="O56" s="150">
        <f>$B$56*'B. Allocation Method (2)'!O19</f>
        <v>98.76543209876543</v>
      </c>
      <c r="P56" s="150">
        <f>$B$56*'B. Allocation Method (2)'!P19</f>
        <v>0</v>
      </c>
      <c r="Q56" s="150">
        <f>$B$56*'B. Allocation Method (2)'!Q19</f>
        <v>98.76543209876543</v>
      </c>
      <c r="R56" s="150">
        <f>$B$56*'B. Allocation Method (2)'!R19</f>
        <v>0</v>
      </c>
      <c r="S56" s="71">
        <f t="shared" si="9"/>
        <v>1999.9999999999993</v>
      </c>
    </row>
    <row r="57" spans="1:19" x14ac:dyDescent="0.2">
      <c r="A57" s="74" t="s">
        <v>53</v>
      </c>
      <c r="B57" s="74">
        <v>1500</v>
      </c>
      <c r="C57" s="150">
        <f>$B$57*'B. Allocation Method (2)'!C19</f>
        <v>277.77777777777777</v>
      </c>
      <c r="D57" s="150">
        <f>$B$57*'B. Allocation Method (2)'!D19</f>
        <v>148.14814814814815</v>
      </c>
      <c r="E57" s="150">
        <f>$B$57*'B. Allocation Method (2)'!E19</f>
        <v>555.55555555555554</v>
      </c>
      <c r="F57" s="150">
        <f>$B$57*'B. Allocation Method (2)'!F19</f>
        <v>74.074074074074076</v>
      </c>
      <c r="G57" s="150">
        <f>$B$57*'B. Allocation Method (2)'!G19</f>
        <v>74.074074074074076</v>
      </c>
      <c r="H57" s="150">
        <f>$B$57*'B. Allocation Method (2)'!H19</f>
        <v>74.074074074074076</v>
      </c>
      <c r="I57" s="150">
        <f>$B$57*'B. Allocation Method (2)'!I19</f>
        <v>74.074074074074076</v>
      </c>
      <c r="J57" s="150">
        <f>$B$57*'B. Allocation Method (2)'!J19</f>
        <v>0</v>
      </c>
      <c r="K57" s="150">
        <f>$B$57*'B. Allocation Method (2)'!K19</f>
        <v>0</v>
      </c>
      <c r="L57" s="150">
        <f>$B$57*'B. Allocation Method (2)'!L19</f>
        <v>0</v>
      </c>
      <c r="M57" s="150">
        <f>$B$57*'B. Allocation Method (2)'!M19</f>
        <v>0</v>
      </c>
      <c r="N57" s="150">
        <f>$B$57*'B. Allocation Method (2)'!N19</f>
        <v>74.074074074074076</v>
      </c>
      <c r="O57" s="150">
        <f>$B$57*'B. Allocation Method (2)'!O19</f>
        <v>74.074074074074076</v>
      </c>
      <c r="P57" s="150">
        <f>$B$57*'B. Allocation Method (2)'!P19</f>
        <v>0</v>
      </c>
      <c r="Q57" s="150">
        <f>$B$57*'B. Allocation Method (2)'!Q19</f>
        <v>74.074074074074076</v>
      </c>
      <c r="R57" s="150">
        <f>$B$57*'B. Allocation Method (2)'!R19</f>
        <v>0</v>
      </c>
      <c r="S57" s="71">
        <f t="shared" si="9"/>
        <v>1500.0000000000005</v>
      </c>
    </row>
    <row r="58" spans="1:19" x14ac:dyDescent="0.2">
      <c r="A58" s="74" t="s">
        <v>54</v>
      </c>
      <c r="B58" s="74">
        <v>600</v>
      </c>
      <c r="C58" s="150">
        <f>$B$58*'B. Allocation Method (2)'!C19</f>
        <v>111.1111111111111</v>
      </c>
      <c r="D58" s="150">
        <f>$B$58*'B. Allocation Method (2)'!D19</f>
        <v>59.259259259259252</v>
      </c>
      <c r="E58" s="150">
        <f>$B$58*'B. Allocation Method (2)'!E19</f>
        <v>222.2222222222222</v>
      </c>
      <c r="F58" s="150">
        <f>$B$58*'B. Allocation Method (2)'!F19</f>
        <v>29.629629629629626</v>
      </c>
      <c r="G58" s="150">
        <f>$B$58*'B. Allocation Method (2)'!G19</f>
        <v>29.629629629629626</v>
      </c>
      <c r="H58" s="150">
        <f>$B$58*'B. Allocation Method (2)'!H19</f>
        <v>29.629629629629626</v>
      </c>
      <c r="I58" s="150">
        <f>$B$58*'B. Allocation Method (2)'!I19</f>
        <v>29.629629629629626</v>
      </c>
      <c r="J58" s="150">
        <f>$B$58*'B. Allocation Method (2)'!J19</f>
        <v>0</v>
      </c>
      <c r="K58" s="150">
        <f>$B$58*'B. Allocation Method (2)'!K19</f>
        <v>0</v>
      </c>
      <c r="L58" s="150">
        <f>$B$58*'B. Allocation Method (2)'!L19</f>
        <v>0</v>
      </c>
      <c r="M58" s="150">
        <f>$B$58*'B. Allocation Method (2)'!M19</f>
        <v>0</v>
      </c>
      <c r="N58" s="150">
        <f>$B$58*'B. Allocation Method (2)'!N19</f>
        <v>29.629629629629626</v>
      </c>
      <c r="O58" s="150">
        <f>$B$58*'B. Allocation Method (2)'!O19</f>
        <v>29.629629629629626</v>
      </c>
      <c r="P58" s="150">
        <f>$B$58*'B. Allocation Method (2)'!P19</f>
        <v>0</v>
      </c>
      <c r="Q58" s="150">
        <f>$B$58*'B. Allocation Method (2)'!Q19</f>
        <v>29.629629629629626</v>
      </c>
      <c r="R58" s="150">
        <f>$B$58*'B. Allocation Method (2)'!R19</f>
        <v>0</v>
      </c>
      <c r="S58" s="71">
        <f t="shared" si="9"/>
        <v>600</v>
      </c>
    </row>
    <row r="59" spans="1:19" x14ac:dyDescent="0.2">
      <c r="A59" s="74" t="s">
        <v>55</v>
      </c>
      <c r="B59" s="74">
        <v>1200</v>
      </c>
      <c r="C59" s="150">
        <f>$B$59*'B. Allocation Method (2)'!C19</f>
        <v>222.2222222222222</v>
      </c>
      <c r="D59" s="150">
        <f>$B$59*'B. Allocation Method (2)'!D19</f>
        <v>118.5185185185185</v>
      </c>
      <c r="E59" s="150">
        <f>$B$59*'B. Allocation Method (2)'!E19</f>
        <v>444.4444444444444</v>
      </c>
      <c r="F59" s="150">
        <f>$B$59*'B. Allocation Method (2)'!F19</f>
        <v>59.259259259259252</v>
      </c>
      <c r="G59" s="150">
        <f>$B$59*'B. Allocation Method (2)'!G19</f>
        <v>59.259259259259252</v>
      </c>
      <c r="H59" s="150">
        <f>$B$59*'B. Allocation Method (2)'!H19</f>
        <v>59.259259259259252</v>
      </c>
      <c r="I59" s="150">
        <f>$B$59*'B. Allocation Method (2)'!I19</f>
        <v>59.259259259259252</v>
      </c>
      <c r="J59" s="150">
        <f>$B$59*'B. Allocation Method (2)'!J19</f>
        <v>0</v>
      </c>
      <c r="K59" s="150">
        <f>$B$59*'B. Allocation Method (2)'!K19</f>
        <v>0</v>
      </c>
      <c r="L59" s="150">
        <f>$B$59*'B. Allocation Method (2)'!L19</f>
        <v>0</v>
      </c>
      <c r="M59" s="150">
        <f>$B$59*'B. Allocation Method (2)'!M19</f>
        <v>0</v>
      </c>
      <c r="N59" s="150">
        <f>$B$59*'B. Allocation Method (2)'!N19</f>
        <v>59.259259259259252</v>
      </c>
      <c r="O59" s="150">
        <f>$B$59*'B. Allocation Method (2)'!O19</f>
        <v>59.259259259259252</v>
      </c>
      <c r="P59" s="150">
        <f>$B$59*'B. Allocation Method (2)'!P19</f>
        <v>0</v>
      </c>
      <c r="Q59" s="150">
        <f>$B$59*'B. Allocation Method (2)'!Q19</f>
        <v>59.259259259259252</v>
      </c>
      <c r="R59" s="150">
        <f>$B$59*'B. Allocation Method (2)'!R19</f>
        <v>0</v>
      </c>
      <c r="S59" s="71">
        <f t="shared" si="9"/>
        <v>1200</v>
      </c>
    </row>
    <row r="60" spans="1:19" x14ac:dyDescent="0.2">
      <c r="A60" s="74" t="s">
        <v>48</v>
      </c>
      <c r="B60" s="74">
        <v>500</v>
      </c>
      <c r="C60" s="150">
        <f>$B$60*'B. Allocation Method (2)'!C19</f>
        <v>92.592592592592581</v>
      </c>
      <c r="D60" s="150">
        <f>$B$60*'B. Allocation Method (2)'!D19</f>
        <v>49.382716049382715</v>
      </c>
      <c r="E60" s="150">
        <f>$B$60*'B. Allocation Method (2)'!E19</f>
        <v>185.18518518518516</v>
      </c>
      <c r="F60" s="150">
        <f>$B$60*'B. Allocation Method (2)'!F19</f>
        <v>24.691358024691358</v>
      </c>
      <c r="G60" s="150">
        <f>$B$60*'B. Allocation Method (2)'!G19</f>
        <v>24.691358024691358</v>
      </c>
      <c r="H60" s="150">
        <f>$B$60*'B. Allocation Method (2)'!H19</f>
        <v>24.691358024691358</v>
      </c>
      <c r="I60" s="150">
        <f>$B$60*'B. Allocation Method (2)'!I19</f>
        <v>24.691358024691358</v>
      </c>
      <c r="J60" s="150">
        <f>$B$60*'B. Allocation Method (2)'!J19</f>
        <v>0</v>
      </c>
      <c r="K60" s="150">
        <f>$B$60*'B. Allocation Method (2)'!K19</f>
        <v>0</v>
      </c>
      <c r="L60" s="150">
        <f>$B$60*'B. Allocation Method (2)'!L19</f>
        <v>0</v>
      </c>
      <c r="M60" s="150">
        <f>$B$60*'B. Allocation Method (2)'!M19</f>
        <v>0</v>
      </c>
      <c r="N60" s="150">
        <f>$B$60*'B. Allocation Method (2)'!N19</f>
        <v>24.691358024691358</v>
      </c>
      <c r="O60" s="150">
        <f>$B$60*'B. Allocation Method (2)'!O19</f>
        <v>24.691358024691358</v>
      </c>
      <c r="P60" s="150">
        <f>$B$60*'B. Allocation Method (2)'!P19</f>
        <v>0</v>
      </c>
      <c r="Q60" s="150">
        <f>$B$60*'B. Allocation Method (2)'!Q19</f>
        <v>24.691358024691358</v>
      </c>
      <c r="R60" s="150">
        <f>$B$60*'B. Allocation Method (2)'!R19</f>
        <v>0</v>
      </c>
      <c r="S60" s="71">
        <f t="shared" si="9"/>
        <v>499.99999999999983</v>
      </c>
    </row>
    <row r="61" spans="1:19" s="77" customFormat="1" x14ac:dyDescent="0.2">
      <c r="A61" s="205" t="s">
        <v>105</v>
      </c>
      <c r="B61" s="206">
        <f>SUM(B55:B60)</f>
        <v>8800</v>
      </c>
      <c r="C61" s="206">
        <f>C55+C56+C57+C58+C59+C60</f>
        <v>1629.6296296296296</v>
      </c>
      <c r="D61" s="206">
        <f t="shared" ref="D61:S61" si="10">D55+D56+D57+D58+D59+D60</f>
        <v>869.13580246913568</v>
      </c>
      <c r="E61" s="206">
        <f t="shared" si="10"/>
        <v>3259.2592592592591</v>
      </c>
      <c r="F61" s="206">
        <f t="shared" si="10"/>
        <v>434.56790123456784</v>
      </c>
      <c r="G61" s="206">
        <f t="shared" si="10"/>
        <v>434.56790123456784</v>
      </c>
      <c r="H61" s="206">
        <f t="shared" si="10"/>
        <v>434.56790123456784</v>
      </c>
      <c r="I61" s="206">
        <f t="shared" si="10"/>
        <v>434.56790123456784</v>
      </c>
      <c r="J61" s="206">
        <f t="shared" si="10"/>
        <v>0</v>
      </c>
      <c r="K61" s="206">
        <f t="shared" si="10"/>
        <v>0</v>
      </c>
      <c r="L61" s="206">
        <f t="shared" si="10"/>
        <v>0</v>
      </c>
      <c r="M61" s="206">
        <f t="shared" si="10"/>
        <v>0</v>
      </c>
      <c r="N61" s="206">
        <f t="shared" si="10"/>
        <v>434.56790123456784</v>
      </c>
      <c r="O61" s="206">
        <f t="shared" si="10"/>
        <v>434.56790123456784</v>
      </c>
      <c r="P61" s="206">
        <f t="shared" ref="P61:Q61" si="11">P55+P56+P57+P58+P59+P60</f>
        <v>0</v>
      </c>
      <c r="Q61" s="206">
        <f t="shared" si="11"/>
        <v>434.56790123456784</v>
      </c>
      <c r="R61" s="206">
        <f t="shared" si="10"/>
        <v>0</v>
      </c>
      <c r="S61" s="206">
        <f t="shared" si="10"/>
        <v>8800</v>
      </c>
    </row>
    <row r="62" spans="1:19" ht="7.9" customHeight="1" x14ac:dyDescent="0.2">
      <c r="A62" s="66"/>
      <c r="B62" s="67"/>
      <c r="C62" s="78"/>
      <c r="D62" s="78"/>
      <c r="E62" s="78"/>
      <c r="F62" s="78"/>
      <c r="G62" s="78"/>
      <c r="H62" s="78"/>
      <c r="I62" s="78"/>
      <c r="J62" s="78"/>
      <c r="K62" s="78"/>
      <c r="L62" s="78"/>
      <c r="M62" s="78"/>
      <c r="N62" s="78"/>
      <c r="O62" s="79"/>
      <c r="P62" s="309"/>
      <c r="Q62" s="309"/>
      <c r="R62" s="102"/>
      <c r="S62" s="100"/>
    </row>
    <row r="63" spans="1:19" s="149" customFormat="1" x14ac:dyDescent="0.2">
      <c r="A63" s="145" t="s">
        <v>7</v>
      </c>
      <c r="B63" s="146"/>
      <c r="C63" s="146"/>
      <c r="D63" s="146"/>
      <c r="E63" s="146"/>
      <c r="F63" s="146"/>
      <c r="G63" s="146"/>
      <c r="H63" s="146"/>
      <c r="I63" s="146"/>
      <c r="J63" s="146"/>
      <c r="K63" s="146"/>
      <c r="L63" s="146"/>
      <c r="M63" s="214" t="s">
        <v>201</v>
      </c>
      <c r="N63" s="147"/>
      <c r="O63" s="147"/>
      <c r="P63" s="310"/>
      <c r="Q63" s="310"/>
      <c r="R63" s="148"/>
      <c r="S63" s="147"/>
    </row>
    <row r="64" spans="1:19" x14ac:dyDescent="0.2">
      <c r="A64" s="80" t="s">
        <v>63</v>
      </c>
      <c r="B64" s="98">
        <v>750</v>
      </c>
      <c r="C64" s="278">
        <f>$B$64*'B. Allocation Method (2)'!C19</f>
        <v>138.88888888888889</v>
      </c>
      <c r="D64" s="278">
        <f>$B$64*'B. Allocation Method (2)'!D19</f>
        <v>74.074074074074076</v>
      </c>
      <c r="E64" s="278">
        <f>$B$64*'B. Allocation Method (2)'!E19</f>
        <v>277.77777777777777</v>
      </c>
      <c r="F64" s="278">
        <f>$B$64*'B. Allocation Method (2)'!F19</f>
        <v>37.037037037037038</v>
      </c>
      <c r="G64" s="278">
        <f>$B$64*'B. Allocation Method (2)'!G19</f>
        <v>37.037037037037038</v>
      </c>
      <c r="H64" s="278">
        <f>$B$64*'B. Allocation Method (2)'!H19</f>
        <v>37.037037037037038</v>
      </c>
      <c r="I64" s="278">
        <f>$B$64*'B. Allocation Method (2)'!I19</f>
        <v>37.037037037037038</v>
      </c>
      <c r="J64" s="278">
        <f>$B$64*'B. Allocation Method (2)'!J19</f>
        <v>0</v>
      </c>
      <c r="K64" s="278">
        <f>$B$64*'B. Allocation Method (2)'!K19</f>
        <v>0</v>
      </c>
      <c r="L64" s="278">
        <f>$B$64*'B. Allocation Method (2)'!L19</f>
        <v>0</v>
      </c>
      <c r="M64" s="278">
        <f>$B$64*'B. Allocation Method (2)'!M19</f>
        <v>0</v>
      </c>
      <c r="N64" s="278">
        <f>$B$64*'B. Allocation Method (2)'!N19</f>
        <v>37.037037037037038</v>
      </c>
      <c r="O64" s="278">
        <f>$B$64*'B. Allocation Method (2)'!O19</f>
        <v>37.037037037037038</v>
      </c>
      <c r="P64" s="278">
        <f>$B$64*'B. Allocation Method (2)'!P19</f>
        <v>0</v>
      </c>
      <c r="Q64" s="278">
        <f>$B$64*'B. Allocation Method (2)'!Q19</f>
        <v>37.037037037037038</v>
      </c>
      <c r="R64" s="278">
        <f>$B$64*'B. Allocation Method (2)'!R19</f>
        <v>0</v>
      </c>
      <c r="S64" s="71">
        <f>SUM(C64:R64)</f>
        <v>750.00000000000023</v>
      </c>
    </row>
    <row r="65" spans="1:20" x14ac:dyDescent="0.2">
      <c r="A65" s="80" t="s">
        <v>63</v>
      </c>
      <c r="B65" s="99">
        <v>800</v>
      </c>
      <c r="C65" s="279">
        <f>$B$65*'B. Allocation Method (2)'!C19</f>
        <v>148.14814814814815</v>
      </c>
      <c r="D65" s="279">
        <f>$B$65*'B. Allocation Method (2)'!D19</f>
        <v>79.012345679012341</v>
      </c>
      <c r="E65" s="279">
        <f>$B$65*'B. Allocation Method (2)'!E19</f>
        <v>296.2962962962963</v>
      </c>
      <c r="F65" s="279">
        <f>$B$65*'B. Allocation Method (2)'!F19</f>
        <v>39.506172839506171</v>
      </c>
      <c r="G65" s="279">
        <f>$B$65*'B. Allocation Method (2)'!G19</f>
        <v>39.506172839506171</v>
      </c>
      <c r="H65" s="279">
        <f>$B$65*'B. Allocation Method (2)'!H19</f>
        <v>39.506172839506171</v>
      </c>
      <c r="I65" s="279">
        <f>$B$65*'B. Allocation Method (2)'!I19</f>
        <v>39.506172839506171</v>
      </c>
      <c r="J65" s="279">
        <f>$B$65*'B. Allocation Method (2)'!J19</f>
        <v>0</v>
      </c>
      <c r="K65" s="279">
        <f>$B$65*'B. Allocation Method (2)'!K19</f>
        <v>0</v>
      </c>
      <c r="L65" s="279">
        <f>$B$65*'B. Allocation Method (2)'!L19</f>
        <v>0</v>
      </c>
      <c r="M65" s="279">
        <f>$B$65*'B. Allocation Method (2)'!M19</f>
        <v>0</v>
      </c>
      <c r="N65" s="279">
        <f>$B$65*'B. Allocation Method (2)'!N19</f>
        <v>39.506172839506171</v>
      </c>
      <c r="O65" s="279">
        <f>$B$65*'B. Allocation Method (2)'!O19</f>
        <v>39.506172839506171</v>
      </c>
      <c r="P65" s="279">
        <f>$B$65*'B. Allocation Method (2)'!P19</f>
        <v>0</v>
      </c>
      <c r="Q65" s="279">
        <f>$B$65*'B. Allocation Method (2)'!Q19</f>
        <v>39.506172839506171</v>
      </c>
      <c r="R65" s="279">
        <f>$B$65*'B. Allocation Method (2)'!R19</f>
        <v>0</v>
      </c>
      <c r="S65" s="71">
        <f>SUM(C65:R65)</f>
        <v>799.99999999999966</v>
      </c>
    </row>
    <row r="66" spans="1:20" x14ac:dyDescent="0.2">
      <c r="A66" s="207" t="s">
        <v>109</v>
      </c>
      <c r="B66" s="208">
        <f>SUM(B64:B65)</f>
        <v>1550</v>
      </c>
      <c r="C66" s="209">
        <f>C64+C65</f>
        <v>287.03703703703707</v>
      </c>
      <c r="D66" s="209">
        <f t="shared" ref="D66:S66" si="12">D64+D65</f>
        <v>153.08641975308643</v>
      </c>
      <c r="E66" s="209">
        <f t="shared" si="12"/>
        <v>574.07407407407413</v>
      </c>
      <c r="F66" s="209">
        <f t="shared" si="12"/>
        <v>76.543209876543216</v>
      </c>
      <c r="G66" s="209">
        <f t="shared" si="12"/>
        <v>76.543209876543216</v>
      </c>
      <c r="H66" s="209">
        <f t="shared" si="12"/>
        <v>76.543209876543216</v>
      </c>
      <c r="I66" s="209">
        <f t="shared" si="12"/>
        <v>76.543209876543216</v>
      </c>
      <c r="J66" s="209">
        <f t="shared" si="12"/>
        <v>0</v>
      </c>
      <c r="K66" s="209">
        <f t="shared" si="12"/>
        <v>0</v>
      </c>
      <c r="L66" s="209">
        <f t="shared" si="12"/>
        <v>0</v>
      </c>
      <c r="M66" s="209">
        <f t="shared" si="12"/>
        <v>0</v>
      </c>
      <c r="N66" s="209">
        <f t="shared" si="12"/>
        <v>76.543209876543216</v>
      </c>
      <c r="O66" s="209">
        <f t="shared" si="12"/>
        <v>76.543209876543216</v>
      </c>
      <c r="P66" s="209">
        <f t="shared" ref="P66:Q66" si="13">P64+P65</f>
        <v>0</v>
      </c>
      <c r="Q66" s="209">
        <f t="shared" si="13"/>
        <v>76.543209876543216</v>
      </c>
      <c r="R66" s="209">
        <f t="shared" si="12"/>
        <v>0</v>
      </c>
      <c r="S66" s="209">
        <f t="shared" si="12"/>
        <v>1550</v>
      </c>
      <c r="T66" s="83"/>
    </row>
    <row r="67" spans="1:20" ht="7.9" customHeight="1" x14ac:dyDescent="0.2">
      <c r="A67" s="82"/>
      <c r="B67" s="81"/>
      <c r="C67" s="82"/>
      <c r="D67" s="82"/>
      <c r="E67" s="82"/>
      <c r="F67" s="82"/>
      <c r="G67" s="82"/>
      <c r="H67" s="82"/>
      <c r="I67" s="82"/>
      <c r="J67" s="82"/>
      <c r="K67" s="82"/>
      <c r="L67" s="82"/>
      <c r="M67" s="82"/>
      <c r="N67" s="82"/>
      <c r="O67" s="84"/>
      <c r="P67" s="84"/>
      <c r="Q67" s="84"/>
      <c r="R67" s="84"/>
      <c r="S67" s="106"/>
    </row>
    <row r="68" spans="1:20" x14ac:dyDescent="0.2">
      <c r="A68" s="229" t="s">
        <v>186</v>
      </c>
      <c r="B68" s="230">
        <f>B16+B22+B30+B43+B52+B61+B66</f>
        <v>221095</v>
      </c>
      <c r="C68" s="230">
        <f t="shared" ref="C68:S68" si="14">C16+C22+C30+C43+C52+C61+C66</f>
        <v>49873.707311207298</v>
      </c>
      <c r="D68" s="230">
        <f t="shared" si="14"/>
        <v>16936.107102773767</v>
      </c>
      <c r="E68" s="230">
        <f t="shared" si="14"/>
        <v>87383.778258778257</v>
      </c>
      <c r="F68" s="230">
        <f t="shared" si="14"/>
        <v>7415.6996552829887</v>
      </c>
      <c r="G68" s="230">
        <f t="shared" si="14"/>
        <v>7289.4171877505205</v>
      </c>
      <c r="H68" s="230">
        <f t="shared" si="14"/>
        <v>7289.4171877505205</v>
      </c>
      <c r="I68" s="230">
        <f t="shared" si="14"/>
        <v>13572.826479076477</v>
      </c>
      <c r="J68" s="230">
        <f t="shared" si="14"/>
        <v>0</v>
      </c>
      <c r="K68" s="230">
        <f t="shared" si="14"/>
        <v>0</v>
      </c>
      <c r="L68" s="230">
        <f t="shared" si="14"/>
        <v>0</v>
      </c>
      <c r="M68" s="230">
        <f t="shared" si="14"/>
        <v>0</v>
      </c>
      <c r="N68" s="230">
        <f t="shared" si="14"/>
        <v>4324.7905643738968</v>
      </c>
      <c r="O68" s="230">
        <f t="shared" si="14"/>
        <v>14018.459395542726</v>
      </c>
      <c r="P68" s="230">
        <f t="shared" si="14"/>
        <v>0</v>
      </c>
      <c r="Q68" s="230">
        <f t="shared" si="14"/>
        <v>580.21643042219171</v>
      </c>
      <c r="R68" s="230">
        <f t="shared" si="14"/>
        <v>0</v>
      </c>
      <c r="S68" s="230">
        <f t="shared" si="14"/>
        <v>221048.05593659499</v>
      </c>
    </row>
    <row r="69" spans="1:20" x14ac:dyDescent="0.2">
      <c r="A69" s="228"/>
      <c r="B69" s="81"/>
      <c r="C69" s="82"/>
      <c r="D69" s="82"/>
      <c r="E69" s="82"/>
      <c r="F69" s="82"/>
      <c r="G69" s="82"/>
      <c r="H69" s="82"/>
      <c r="I69" s="82"/>
      <c r="J69" s="82"/>
      <c r="K69" s="82"/>
      <c r="L69" s="82"/>
      <c r="M69" s="82"/>
      <c r="N69" s="82"/>
      <c r="O69" s="84"/>
      <c r="P69" s="84"/>
      <c r="Q69" s="84"/>
      <c r="R69" s="84"/>
      <c r="S69" s="105"/>
    </row>
  </sheetData>
  <mergeCells count="2">
    <mergeCell ref="A6:N6"/>
    <mergeCell ref="M11:R11"/>
  </mergeCells>
  <pageMargins left="0.23" right="0.27" top="0.48" bottom="0.28999999999999998" header="0" footer="0"/>
  <pageSetup scale="63" orientation="landscape" r:id="rId1"/>
  <headerFooter alignWithMargins="0">
    <oddHeader>&amp;LPage &amp;P of &amp;N&amp;COne-Stop MOU Cost Sharing Budget&amp;RDate Printed: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workbookViewId="0">
      <selection activeCell="O23" sqref="O23"/>
    </sheetView>
  </sheetViews>
  <sheetFormatPr defaultRowHeight="12.75" x14ac:dyDescent="0.2"/>
  <cols>
    <col min="1" max="1" width="5.7109375" customWidth="1"/>
    <col min="2" max="2" width="5.140625" customWidth="1"/>
    <col min="3" max="3" width="12.7109375" customWidth="1"/>
    <col min="4" max="4" width="16" customWidth="1"/>
    <col min="5" max="5" width="13.28515625" customWidth="1"/>
    <col min="7" max="7" width="14.28515625" customWidth="1"/>
    <col min="11" max="11" width="8.28515625" customWidth="1"/>
    <col min="12" max="12" width="9.28515625" customWidth="1"/>
  </cols>
  <sheetData>
    <row r="1" spans="1:13" x14ac:dyDescent="0.2">
      <c r="A1" s="242" t="s">
        <v>234</v>
      </c>
    </row>
    <row r="2" spans="1:13" ht="11.25" customHeight="1" x14ac:dyDescent="0.2">
      <c r="C2" s="8"/>
      <c r="D2" s="277"/>
      <c r="E2" s="277"/>
      <c r="F2" s="277"/>
      <c r="G2" s="277"/>
      <c r="H2" s="277"/>
      <c r="I2" s="277"/>
      <c r="J2" s="277"/>
      <c r="K2" s="277"/>
      <c r="L2" s="277"/>
    </row>
    <row r="3" spans="1:13" ht="34.5" customHeight="1" x14ac:dyDescent="0.2">
      <c r="A3" s="496" t="s">
        <v>82</v>
      </c>
      <c r="B3" s="497"/>
      <c r="C3" s="497"/>
      <c r="D3" s="497"/>
      <c r="E3" s="497"/>
      <c r="F3" s="497"/>
      <c r="G3" s="497"/>
      <c r="H3" s="497"/>
      <c r="I3" s="497"/>
      <c r="J3" s="497"/>
      <c r="K3" s="497"/>
      <c r="L3" s="497"/>
      <c r="M3" s="7"/>
    </row>
    <row r="4" spans="1:13" ht="7.15" customHeight="1" x14ac:dyDescent="0.2"/>
    <row r="5" spans="1:13" x14ac:dyDescent="0.2">
      <c r="A5" s="498" t="s">
        <v>230</v>
      </c>
      <c r="B5" s="498"/>
      <c r="C5" s="498"/>
      <c r="D5" s="498"/>
      <c r="E5" s="498"/>
      <c r="F5" s="498"/>
      <c r="G5" s="498"/>
      <c r="H5" s="498"/>
      <c r="I5" s="498"/>
      <c r="J5" s="498"/>
      <c r="K5" s="498"/>
      <c r="L5" s="498"/>
    </row>
    <row r="6" spans="1:13" ht="58.15" customHeight="1" x14ac:dyDescent="0.2">
      <c r="A6" s="498"/>
      <c r="B6" s="498"/>
      <c r="C6" s="498"/>
      <c r="D6" s="498"/>
      <c r="E6" s="498"/>
      <c r="F6" s="498"/>
      <c r="G6" s="498"/>
      <c r="H6" s="498"/>
      <c r="I6" s="498"/>
      <c r="J6" s="498"/>
      <c r="K6" s="498"/>
      <c r="L6" s="498"/>
    </row>
    <row r="8" spans="1:13" x14ac:dyDescent="0.2">
      <c r="A8" s="4" t="s">
        <v>16</v>
      </c>
      <c r="B8" s="6" t="s">
        <v>231</v>
      </c>
    </row>
    <row r="10" spans="1:13" x14ac:dyDescent="0.2">
      <c r="B10" s="4" t="s">
        <v>62</v>
      </c>
      <c r="C10" s="4"/>
      <c r="D10" s="4"/>
      <c r="E10" s="4"/>
      <c r="F10" s="4"/>
      <c r="G10" s="4"/>
      <c r="H10" s="4"/>
      <c r="I10" s="4"/>
    </row>
    <row r="12" spans="1:13" x14ac:dyDescent="0.2">
      <c r="A12" s="296" t="s">
        <v>0</v>
      </c>
      <c r="B12" s="495" t="s">
        <v>248</v>
      </c>
      <c r="C12" s="495"/>
      <c r="D12" s="495"/>
      <c r="E12" s="495"/>
      <c r="F12" s="495"/>
      <c r="G12" s="495"/>
      <c r="H12" s="495"/>
      <c r="I12" s="495"/>
      <c r="J12" s="495"/>
      <c r="K12" s="495"/>
      <c r="L12" s="495"/>
    </row>
    <row r="14" spans="1:13" ht="27" customHeight="1" x14ac:dyDescent="0.2">
      <c r="A14" s="294" t="s">
        <v>0</v>
      </c>
      <c r="B14" s="495" t="s">
        <v>232</v>
      </c>
      <c r="C14" s="495"/>
      <c r="D14" s="495"/>
      <c r="E14" s="495"/>
      <c r="F14" s="495"/>
      <c r="G14" s="495"/>
      <c r="H14" s="495"/>
      <c r="I14" s="495"/>
      <c r="J14" s="495"/>
      <c r="K14" s="495"/>
      <c r="L14" s="495"/>
    </row>
    <row r="15" spans="1:13" x14ac:dyDescent="0.2">
      <c r="A15" s="295"/>
      <c r="B15" s="5"/>
      <c r="C15" s="5"/>
      <c r="D15" s="5"/>
      <c r="E15" s="5"/>
      <c r="F15" s="5"/>
      <c r="G15" s="5"/>
      <c r="H15" s="5"/>
      <c r="I15" s="5"/>
      <c r="J15" s="5"/>
      <c r="K15" s="5"/>
      <c r="L15" s="5"/>
    </row>
    <row r="16" spans="1:13" ht="49.15" customHeight="1" x14ac:dyDescent="0.2">
      <c r="A16" s="294" t="s">
        <v>0</v>
      </c>
      <c r="B16" s="495" t="s">
        <v>260</v>
      </c>
      <c r="C16" s="495"/>
      <c r="D16" s="495"/>
      <c r="E16" s="495"/>
      <c r="F16" s="495"/>
      <c r="G16" s="495"/>
      <c r="H16" s="495"/>
      <c r="I16" s="495"/>
      <c r="J16" s="495"/>
      <c r="K16" s="495"/>
      <c r="L16" s="495"/>
    </row>
    <row r="17" spans="1:12" x14ac:dyDescent="0.2">
      <c r="A17" s="295"/>
      <c r="B17" s="5"/>
      <c r="C17" s="5"/>
      <c r="D17" s="5"/>
      <c r="E17" s="5"/>
      <c r="F17" s="5"/>
      <c r="G17" s="5"/>
      <c r="H17" s="5"/>
      <c r="I17" s="5"/>
      <c r="J17" s="5"/>
      <c r="K17" s="5"/>
      <c r="L17" s="5"/>
    </row>
    <row r="18" spans="1:12" ht="15.6" customHeight="1" x14ac:dyDescent="0.2">
      <c r="A18" s="294" t="s">
        <v>0</v>
      </c>
      <c r="B18" s="495" t="s">
        <v>233</v>
      </c>
      <c r="C18" s="495"/>
      <c r="D18" s="495"/>
      <c r="E18" s="495"/>
      <c r="F18" s="495"/>
      <c r="G18" s="495"/>
      <c r="H18" s="495"/>
      <c r="I18" s="495"/>
      <c r="J18" s="495"/>
      <c r="K18" s="495"/>
      <c r="L18" s="495"/>
    </row>
    <row r="19" spans="1:12" x14ac:dyDescent="0.2">
      <c r="A19" s="295"/>
      <c r="B19" s="5"/>
      <c r="C19" s="5"/>
      <c r="D19" s="5"/>
      <c r="E19" s="5"/>
      <c r="F19" s="5"/>
      <c r="G19" s="5"/>
      <c r="H19" s="5"/>
      <c r="I19" s="5"/>
      <c r="J19" s="5"/>
      <c r="K19" s="5"/>
      <c r="L19" s="5"/>
    </row>
    <row r="20" spans="1:12" ht="33.75" customHeight="1" x14ac:dyDescent="0.2">
      <c r="A20" s="294" t="s">
        <v>0</v>
      </c>
      <c r="B20" s="495" t="s">
        <v>256</v>
      </c>
      <c r="C20" s="495"/>
      <c r="D20" s="495"/>
      <c r="E20" s="495"/>
      <c r="F20" s="495"/>
      <c r="G20" s="495"/>
      <c r="H20" s="495"/>
      <c r="I20" s="495"/>
      <c r="J20" s="495"/>
      <c r="K20" s="495"/>
      <c r="L20" s="495"/>
    </row>
    <row r="21" spans="1:12" x14ac:dyDescent="0.2">
      <c r="B21" s="7"/>
      <c r="C21" s="7"/>
      <c r="D21" s="7"/>
      <c r="E21" s="7"/>
      <c r="F21" s="7"/>
      <c r="G21" s="7"/>
      <c r="H21" s="7"/>
      <c r="I21" s="7"/>
      <c r="J21" s="7"/>
      <c r="K21" s="7"/>
      <c r="L21" s="7"/>
    </row>
    <row r="22" spans="1:12" ht="25.15" customHeight="1" x14ac:dyDescent="0.2">
      <c r="A22" s="294" t="s">
        <v>0</v>
      </c>
      <c r="B22" s="495" t="s">
        <v>264</v>
      </c>
      <c r="C22" s="495"/>
      <c r="D22" s="495"/>
      <c r="E22" s="495"/>
      <c r="F22" s="495"/>
      <c r="G22" s="495"/>
      <c r="H22" s="495"/>
      <c r="I22" s="495"/>
      <c r="J22" s="495"/>
      <c r="K22" s="495"/>
      <c r="L22" s="495"/>
    </row>
  </sheetData>
  <mergeCells count="8">
    <mergeCell ref="B22:L22"/>
    <mergeCell ref="B18:L18"/>
    <mergeCell ref="A3:L3"/>
    <mergeCell ref="A5:L6"/>
    <mergeCell ref="B12:L12"/>
    <mergeCell ref="B14:L14"/>
    <mergeCell ref="B16:L16"/>
    <mergeCell ref="B20:L20"/>
  </mergeCells>
  <pageMargins left="0.75" right="0.75" top="1" bottom="1" header="0.5" footer="0.5"/>
  <pageSetup orientation="landscape" r:id="rId1"/>
  <headerFooter alignWithMargins="0">
    <oddHeader>&amp;C&amp;"Arial,Bold"&amp;24&amp;K00-014S A M P L 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4"/>
  <sheetViews>
    <sheetView topLeftCell="A56" workbookViewId="0">
      <selection activeCell="D5" sqref="D5"/>
    </sheetView>
  </sheetViews>
  <sheetFormatPr defaultRowHeight="12.75" x14ac:dyDescent="0.2"/>
  <cols>
    <col min="1" max="1" width="11.85546875" customWidth="1"/>
    <col min="2" max="2" width="33.140625" customWidth="1"/>
    <col min="3" max="3" width="13.7109375" customWidth="1"/>
    <col min="4" max="4" width="15.85546875" customWidth="1"/>
    <col min="5" max="5" width="10.42578125" bestFit="1" customWidth="1"/>
    <col min="6" max="6" width="9.7109375" bestFit="1" customWidth="1"/>
    <col min="7" max="7" width="11.85546875" bestFit="1" customWidth="1"/>
  </cols>
  <sheetData>
    <row r="1" spans="1:7" x14ac:dyDescent="0.2">
      <c r="A1" t="s">
        <v>237</v>
      </c>
    </row>
    <row r="4" spans="1:7" ht="25.5" x14ac:dyDescent="0.2">
      <c r="A4" s="302" t="s">
        <v>206</v>
      </c>
      <c r="B4" s="302" t="s">
        <v>229</v>
      </c>
      <c r="C4" s="302" t="s">
        <v>236</v>
      </c>
      <c r="D4" s="301" t="s">
        <v>235</v>
      </c>
      <c r="G4" s="280"/>
    </row>
    <row r="5" spans="1:7" ht="19.899999999999999" customHeight="1" x14ac:dyDescent="0.2">
      <c r="A5" s="297" t="s">
        <v>249</v>
      </c>
      <c r="B5" s="297"/>
      <c r="C5" s="297"/>
      <c r="D5" s="298">
        <v>49873.707311207298</v>
      </c>
    </row>
    <row r="6" spans="1:7" ht="19.899999999999999" customHeight="1" x14ac:dyDescent="0.2">
      <c r="A6" s="283"/>
      <c r="B6" s="282" t="s">
        <v>221</v>
      </c>
      <c r="C6" s="285">
        <v>50000</v>
      </c>
      <c r="D6" s="284"/>
    </row>
    <row r="7" spans="1:7" ht="19.899999999999999" customHeight="1" x14ac:dyDescent="0.2">
      <c r="A7" s="283"/>
      <c r="B7" s="282" t="s">
        <v>207</v>
      </c>
      <c r="C7" s="285">
        <v>10000</v>
      </c>
      <c r="D7" s="284"/>
    </row>
    <row r="8" spans="1:7" ht="19.899999999999999" customHeight="1" x14ac:dyDescent="0.2">
      <c r="A8" s="283"/>
      <c r="B8" s="286" t="s">
        <v>266</v>
      </c>
      <c r="C8" s="287">
        <f>D5-SUM(C6:C7)</f>
        <v>-10126.292688792702</v>
      </c>
      <c r="D8" s="284"/>
    </row>
    <row r="9" spans="1:7" ht="19.899999999999999" customHeight="1" x14ac:dyDescent="0.2">
      <c r="A9" s="283"/>
      <c r="B9" s="282"/>
      <c r="C9" s="284">
        <f>SUM(C6:C8)</f>
        <v>49873.707311207298</v>
      </c>
      <c r="D9" s="284"/>
    </row>
    <row r="10" spans="1:7" ht="19.899999999999999" customHeight="1" x14ac:dyDescent="0.2">
      <c r="A10" s="283"/>
      <c r="B10" s="282"/>
      <c r="C10" s="284"/>
      <c r="D10" s="284"/>
    </row>
    <row r="11" spans="1:7" ht="19.899999999999999" customHeight="1" x14ac:dyDescent="0.2">
      <c r="A11" s="297" t="s">
        <v>203</v>
      </c>
      <c r="B11" s="297"/>
      <c r="C11" s="299"/>
      <c r="D11" s="298">
        <v>16936.107102773767</v>
      </c>
    </row>
    <row r="12" spans="1:7" ht="19.899999999999999" customHeight="1" x14ac:dyDescent="0.2">
      <c r="A12" s="283"/>
      <c r="B12" s="282" t="s">
        <v>223</v>
      </c>
      <c r="C12" s="285">
        <v>1500</v>
      </c>
      <c r="D12" s="284"/>
      <c r="G12" s="281"/>
    </row>
    <row r="13" spans="1:7" ht="19.899999999999999" customHeight="1" x14ac:dyDescent="0.2">
      <c r="A13" s="283"/>
      <c r="B13" s="282" t="s">
        <v>210</v>
      </c>
      <c r="C13" s="285">
        <v>2225.11</v>
      </c>
      <c r="D13" s="284"/>
    </row>
    <row r="14" spans="1:7" ht="19.899999999999999" customHeight="1" x14ac:dyDescent="0.2">
      <c r="A14" s="283"/>
      <c r="B14" s="289" t="s">
        <v>220</v>
      </c>
      <c r="C14" s="285">
        <v>2500</v>
      </c>
      <c r="D14" s="284"/>
      <c r="G14" s="281"/>
    </row>
    <row r="15" spans="1:7" ht="19.899999999999999" customHeight="1" x14ac:dyDescent="0.2">
      <c r="A15" s="283"/>
      <c r="B15" s="286" t="s">
        <v>267</v>
      </c>
      <c r="C15" s="287">
        <f>D11-(SUM(C12:C14))</f>
        <v>10710.997102773767</v>
      </c>
      <c r="D15" s="284"/>
    </row>
    <row r="16" spans="1:7" ht="19.899999999999999" customHeight="1" x14ac:dyDescent="0.2">
      <c r="A16" s="283"/>
      <c r="B16" s="282"/>
      <c r="C16" s="284">
        <f>SUM(C12:C15)</f>
        <v>16936.107102773767</v>
      </c>
      <c r="D16" s="284"/>
    </row>
    <row r="17" spans="1:6" ht="19.899999999999999" customHeight="1" x14ac:dyDescent="0.2">
      <c r="A17" s="283"/>
      <c r="B17" s="282"/>
      <c r="C17" s="288"/>
      <c r="D17" s="284"/>
    </row>
    <row r="18" spans="1:6" ht="19.899999999999999" customHeight="1" x14ac:dyDescent="0.2">
      <c r="A18" s="297" t="s">
        <v>204</v>
      </c>
      <c r="B18" s="297"/>
      <c r="C18" s="299"/>
      <c r="D18" s="298">
        <v>87383.778258778257</v>
      </c>
    </row>
    <row r="19" spans="1:6" ht="19.899999999999999" customHeight="1" x14ac:dyDescent="0.2">
      <c r="A19" s="283"/>
      <c r="B19" s="282" t="s">
        <v>8</v>
      </c>
      <c r="C19" s="285">
        <v>1850</v>
      </c>
      <c r="D19" s="284"/>
    </row>
    <row r="20" spans="1:6" ht="19.899999999999999" customHeight="1" x14ac:dyDescent="0.2">
      <c r="A20" s="283"/>
      <c r="B20" s="282" t="s">
        <v>211</v>
      </c>
      <c r="C20" s="285">
        <v>1320</v>
      </c>
      <c r="D20" s="284"/>
      <c r="F20" s="281"/>
    </row>
    <row r="21" spans="1:6" ht="19.899999999999999" customHeight="1" x14ac:dyDescent="0.2">
      <c r="A21" s="283"/>
      <c r="B21" s="282" t="s">
        <v>212</v>
      </c>
      <c r="C21" s="285">
        <v>6500</v>
      </c>
      <c r="D21" s="284"/>
      <c r="F21" s="281"/>
    </row>
    <row r="22" spans="1:6" ht="19.899999999999999" customHeight="1" x14ac:dyDescent="0.2">
      <c r="A22" s="283"/>
      <c r="B22" s="282" t="s">
        <v>213</v>
      </c>
      <c r="C22" s="285">
        <v>3000</v>
      </c>
      <c r="D22" s="284"/>
    </row>
    <row r="23" spans="1:6" ht="19.899999999999999" customHeight="1" x14ac:dyDescent="0.2">
      <c r="A23" s="283"/>
      <c r="B23" s="282" t="s">
        <v>215</v>
      </c>
      <c r="C23" s="285">
        <v>1800</v>
      </c>
      <c r="D23" s="284"/>
    </row>
    <row r="24" spans="1:6" ht="19.899999999999999" customHeight="1" x14ac:dyDescent="0.2">
      <c r="A24" s="283"/>
      <c r="B24" s="282" t="s">
        <v>214</v>
      </c>
      <c r="C24" s="285">
        <v>1200</v>
      </c>
      <c r="D24" s="284"/>
    </row>
    <row r="25" spans="1:6" ht="19.899999999999999" customHeight="1" x14ac:dyDescent="0.2">
      <c r="A25" s="283"/>
      <c r="B25" s="282" t="s">
        <v>216</v>
      </c>
      <c r="C25" s="285">
        <v>3500</v>
      </c>
      <c r="D25" s="284"/>
    </row>
    <row r="26" spans="1:6" ht="19.899999999999999" customHeight="1" x14ac:dyDescent="0.2">
      <c r="A26" s="283"/>
      <c r="B26" s="282" t="s">
        <v>217</v>
      </c>
      <c r="C26" s="285">
        <v>2000</v>
      </c>
      <c r="D26" s="284"/>
    </row>
    <row r="27" spans="1:6" ht="19.899999999999999" customHeight="1" x14ac:dyDescent="0.2">
      <c r="A27" s="283"/>
      <c r="B27" s="282" t="s">
        <v>222</v>
      </c>
      <c r="C27" s="285">
        <v>60000</v>
      </c>
      <c r="D27" s="284"/>
    </row>
    <row r="28" spans="1:6" ht="19.899999999999999" customHeight="1" x14ac:dyDescent="0.2">
      <c r="A28" s="283"/>
      <c r="B28" s="282" t="s">
        <v>208</v>
      </c>
      <c r="C28" s="285">
        <v>15000</v>
      </c>
      <c r="D28" s="284"/>
    </row>
    <row r="29" spans="1:6" ht="19.899999999999999" customHeight="1" x14ac:dyDescent="0.2">
      <c r="A29" s="283"/>
      <c r="B29" s="282" t="s">
        <v>209</v>
      </c>
      <c r="C29" s="285">
        <v>35000</v>
      </c>
      <c r="D29" s="284"/>
    </row>
    <row r="30" spans="1:6" ht="19.899999999999999" customHeight="1" x14ac:dyDescent="0.2">
      <c r="A30" s="283"/>
      <c r="B30" s="282" t="s">
        <v>225</v>
      </c>
      <c r="C30" s="285">
        <v>500</v>
      </c>
      <c r="D30" s="284"/>
    </row>
    <row r="31" spans="1:6" ht="19.899999999999999" customHeight="1" x14ac:dyDescent="0.2">
      <c r="A31" s="283"/>
      <c r="B31" s="289" t="s">
        <v>226</v>
      </c>
      <c r="C31" s="285">
        <v>10375</v>
      </c>
      <c r="D31" s="284"/>
    </row>
    <row r="32" spans="1:6" ht="19.899999999999999" customHeight="1" x14ac:dyDescent="0.2">
      <c r="A32" s="283"/>
      <c r="B32" s="286" t="s">
        <v>228</v>
      </c>
      <c r="C32" s="287">
        <f>D18-SUM(C19:C31)</f>
        <v>-54661.221741221743</v>
      </c>
      <c r="D32" s="284"/>
    </row>
    <row r="33" spans="1:7" ht="19.899999999999999" customHeight="1" x14ac:dyDescent="0.2">
      <c r="A33" s="283"/>
      <c r="B33" s="286"/>
      <c r="C33" s="287"/>
      <c r="D33" s="284"/>
    </row>
    <row r="34" spans="1:7" ht="19.899999999999999" customHeight="1" x14ac:dyDescent="0.2">
      <c r="A34" s="283"/>
      <c r="B34" s="282"/>
      <c r="C34" s="284">
        <f>SUM(C19:C33)</f>
        <v>87383.778258778257</v>
      </c>
      <c r="D34" s="284"/>
    </row>
    <row r="35" spans="1:7" ht="19.899999999999999" customHeight="1" x14ac:dyDescent="0.2">
      <c r="A35" s="283"/>
      <c r="B35" s="283"/>
      <c r="C35" s="288"/>
      <c r="D35" s="284"/>
    </row>
    <row r="36" spans="1:7" ht="19.899999999999999" customHeight="1" x14ac:dyDescent="0.2">
      <c r="A36" s="300" t="s">
        <v>227</v>
      </c>
      <c r="B36" s="297"/>
      <c r="C36" s="299"/>
      <c r="D36" s="298">
        <v>7145.7</v>
      </c>
    </row>
    <row r="37" spans="1:7" ht="19.899999999999999" customHeight="1" x14ac:dyDescent="0.2">
      <c r="A37" s="283"/>
      <c r="B37" s="290" t="s">
        <v>224</v>
      </c>
      <c r="C37" s="285">
        <v>7146</v>
      </c>
      <c r="D37" s="284"/>
    </row>
    <row r="38" spans="1:7" ht="19.899999999999999" customHeight="1" x14ac:dyDescent="0.2">
      <c r="A38" s="283"/>
      <c r="B38" s="286"/>
      <c r="C38" s="291"/>
      <c r="D38" s="284"/>
    </row>
    <row r="39" spans="1:7" ht="19.899999999999999" customHeight="1" x14ac:dyDescent="0.2">
      <c r="A39" s="283"/>
      <c r="B39" s="283"/>
      <c r="C39" s="292">
        <f>SUM(C37:C38)</f>
        <v>7146</v>
      </c>
      <c r="D39" s="284"/>
      <c r="G39" s="280"/>
    </row>
    <row r="40" spans="1:7" ht="19.899999999999999" customHeight="1" x14ac:dyDescent="0.2">
      <c r="A40" s="283"/>
      <c r="B40" s="282"/>
      <c r="C40" s="288"/>
      <c r="D40" s="284"/>
      <c r="G40" s="280"/>
    </row>
    <row r="41" spans="1:7" ht="19.899999999999999" customHeight="1" x14ac:dyDescent="0.2">
      <c r="A41" s="300" t="s">
        <v>254</v>
      </c>
      <c r="B41" s="297"/>
      <c r="C41" s="299"/>
      <c r="D41" s="298">
        <v>7289.42</v>
      </c>
    </row>
    <row r="42" spans="1:7" ht="19.899999999999999" customHeight="1" x14ac:dyDescent="0.2">
      <c r="A42" s="283"/>
      <c r="B42" s="282" t="s">
        <v>7</v>
      </c>
      <c r="C42" s="285">
        <v>1550</v>
      </c>
      <c r="D42" s="284"/>
    </row>
    <row r="43" spans="1:7" ht="19.899999999999999" customHeight="1" x14ac:dyDescent="0.2">
      <c r="A43" s="283"/>
      <c r="B43" s="286" t="s">
        <v>269</v>
      </c>
      <c r="C43" s="287">
        <f>D41-C42</f>
        <v>5739.42</v>
      </c>
      <c r="D43" s="284"/>
    </row>
    <row r="44" spans="1:7" ht="19.899999999999999" customHeight="1" x14ac:dyDescent="0.2">
      <c r="A44" s="283"/>
      <c r="B44" s="282"/>
      <c r="C44" s="284">
        <f>SUM(C42:C43)</f>
        <v>7289.42</v>
      </c>
      <c r="D44" s="284"/>
    </row>
    <row r="45" spans="1:7" ht="19.899999999999999" customHeight="1" x14ac:dyDescent="0.2">
      <c r="A45" s="283"/>
      <c r="B45" s="283"/>
      <c r="C45" s="288"/>
      <c r="D45" s="284"/>
    </row>
    <row r="46" spans="1:7" ht="19.899999999999999" customHeight="1" x14ac:dyDescent="0.2">
      <c r="A46" s="297" t="s">
        <v>205</v>
      </c>
      <c r="B46" s="297"/>
      <c r="C46" s="299"/>
      <c r="D46" s="298">
        <v>7289.42</v>
      </c>
    </row>
    <row r="47" spans="1:7" ht="19.899999999999999" customHeight="1" x14ac:dyDescent="0.2">
      <c r="A47" s="283"/>
      <c r="B47" s="286" t="s">
        <v>269</v>
      </c>
      <c r="C47" s="293">
        <v>7289</v>
      </c>
      <c r="D47" s="284"/>
    </row>
    <row r="48" spans="1:7" ht="19.899999999999999" customHeight="1" x14ac:dyDescent="0.2">
      <c r="A48" s="283"/>
      <c r="B48" s="283"/>
      <c r="C48" s="288"/>
      <c r="D48" s="284"/>
    </row>
    <row r="49" spans="1:7" ht="19.899999999999999" customHeight="1" x14ac:dyDescent="0.2">
      <c r="A49" s="283"/>
      <c r="B49" s="283"/>
      <c r="C49" s="288"/>
      <c r="D49" s="284"/>
    </row>
    <row r="50" spans="1:7" ht="19.899999999999999" customHeight="1" x14ac:dyDescent="0.2">
      <c r="A50" s="300" t="s">
        <v>261</v>
      </c>
      <c r="B50" s="297"/>
      <c r="C50" s="299"/>
      <c r="D50" s="298">
        <v>4324.79</v>
      </c>
    </row>
    <row r="51" spans="1:7" ht="19.899999999999999" customHeight="1" x14ac:dyDescent="0.2">
      <c r="A51" s="283"/>
      <c r="B51" s="282" t="s">
        <v>218</v>
      </c>
      <c r="C51" s="285">
        <v>2500</v>
      </c>
      <c r="D51" s="284"/>
    </row>
    <row r="52" spans="1:7" ht="19.899999999999999" customHeight="1" x14ac:dyDescent="0.2">
      <c r="A52" s="283"/>
      <c r="B52" s="282" t="s">
        <v>219</v>
      </c>
      <c r="C52" s="285">
        <v>1200</v>
      </c>
      <c r="D52" s="284"/>
      <c r="G52" s="281"/>
    </row>
    <row r="53" spans="1:7" ht="19.899999999999999" customHeight="1" x14ac:dyDescent="0.2">
      <c r="A53" s="283"/>
      <c r="B53" s="286" t="s">
        <v>269</v>
      </c>
      <c r="C53" s="287">
        <f>D50-SUM(C51:C52)</f>
        <v>624.79</v>
      </c>
      <c r="D53" s="284"/>
    </row>
    <row r="54" spans="1:7" ht="19.899999999999999" customHeight="1" x14ac:dyDescent="0.2">
      <c r="A54" s="283"/>
      <c r="B54" s="282"/>
      <c r="C54" s="284">
        <f>SUM(C51:C53)</f>
        <v>4324.79</v>
      </c>
      <c r="D54" s="284"/>
    </row>
    <row r="55" spans="1:7" ht="19.899999999999999" customHeight="1" x14ac:dyDescent="0.2">
      <c r="A55" s="283"/>
      <c r="B55" s="282"/>
      <c r="C55" s="284"/>
      <c r="D55" s="284"/>
    </row>
    <row r="56" spans="1:7" ht="19.899999999999999" customHeight="1" x14ac:dyDescent="0.2">
      <c r="A56" s="300" t="s">
        <v>251</v>
      </c>
      <c r="B56" s="297"/>
      <c r="C56" s="299"/>
      <c r="D56" s="298">
        <v>0</v>
      </c>
    </row>
    <row r="57" spans="1:7" ht="19.899999999999999" customHeight="1" x14ac:dyDescent="0.2">
      <c r="A57" s="283"/>
      <c r="B57" s="286" t="s">
        <v>269</v>
      </c>
      <c r="C57" s="293">
        <v>0</v>
      </c>
      <c r="D57" s="284"/>
    </row>
    <row r="58" spans="1:7" ht="19.899999999999999" customHeight="1" x14ac:dyDescent="0.2">
      <c r="A58" s="283"/>
      <c r="B58" s="283"/>
      <c r="C58" s="288"/>
      <c r="D58" s="284"/>
    </row>
    <row r="59" spans="1:7" ht="19.899999999999999" customHeight="1" x14ac:dyDescent="0.2">
      <c r="A59" s="300" t="s">
        <v>268</v>
      </c>
      <c r="B59" s="297"/>
      <c r="C59" s="299"/>
      <c r="D59" s="298">
        <v>13572.83</v>
      </c>
    </row>
    <row r="60" spans="1:7" ht="19.899999999999999" customHeight="1" x14ac:dyDescent="0.2">
      <c r="A60" s="283"/>
      <c r="B60" s="286" t="s">
        <v>269</v>
      </c>
      <c r="C60" s="293">
        <v>13573</v>
      </c>
      <c r="D60" s="284"/>
    </row>
    <row r="61" spans="1:7" ht="19.899999999999999" customHeight="1" x14ac:dyDescent="0.2">
      <c r="A61" s="283"/>
      <c r="B61" s="283"/>
      <c r="C61" s="288"/>
      <c r="D61" s="284"/>
    </row>
    <row r="62" spans="1:7" ht="19.899999999999999" customHeight="1" x14ac:dyDescent="0.2">
      <c r="A62" s="283"/>
      <c r="B62" s="283"/>
      <c r="C62" s="288"/>
      <c r="D62" s="284"/>
    </row>
    <row r="63" spans="1:7" ht="19.899999999999999" customHeight="1" x14ac:dyDescent="0.2">
      <c r="A63" s="300" t="s">
        <v>253</v>
      </c>
      <c r="B63" s="297"/>
      <c r="C63" s="299"/>
      <c r="D63" s="298">
        <v>580.22</v>
      </c>
    </row>
    <row r="64" spans="1:7" ht="19.899999999999999" customHeight="1" x14ac:dyDescent="0.2">
      <c r="A64" s="283"/>
      <c r="B64" s="286" t="s">
        <v>269</v>
      </c>
      <c r="C64" s="293">
        <v>580</v>
      </c>
      <c r="D64" s="284"/>
    </row>
    <row r="65" spans="1:4" ht="19.899999999999999" customHeight="1" x14ac:dyDescent="0.2">
      <c r="A65" s="283"/>
      <c r="B65" s="283"/>
      <c r="C65" s="288"/>
      <c r="D65" s="284"/>
    </row>
    <row r="66" spans="1:4" ht="19.899999999999999" customHeight="1" x14ac:dyDescent="0.2">
      <c r="A66" s="283"/>
      <c r="B66" s="283"/>
      <c r="C66" s="288"/>
      <c r="D66" s="284"/>
    </row>
    <row r="67" spans="1:4" ht="19.899999999999999" customHeight="1" x14ac:dyDescent="0.2">
      <c r="A67" s="283"/>
      <c r="B67" s="282"/>
      <c r="C67" s="284"/>
      <c r="D67" s="284"/>
    </row>
    <row r="68" spans="1:4" ht="19.899999999999999" customHeight="1" x14ac:dyDescent="0.2">
      <c r="A68" s="283"/>
      <c r="B68" s="282"/>
      <c r="C68" s="288"/>
      <c r="D68" s="284"/>
    </row>
    <row r="69" spans="1:4" ht="19.899999999999999" customHeight="1" x14ac:dyDescent="0.2">
      <c r="A69" s="297" t="s">
        <v>97</v>
      </c>
      <c r="B69" s="297"/>
      <c r="C69" s="299"/>
      <c r="D69" s="298">
        <v>14018.86</v>
      </c>
    </row>
    <row r="70" spans="1:4" ht="19.899999999999999" customHeight="1" x14ac:dyDescent="0.2">
      <c r="A70" s="283"/>
      <c r="B70" s="286" t="s">
        <v>269</v>
      </c>
      <c r="C70" s="293">
        <v>14019</v>
      </c>
      <c r="D70" s="284"/>
    </row>
    <row r="71" spans="1:4" ht="19.899999999999999" customHeight="1" x14ac:dyDescent="0.2">
      <c r="A71" s="283"/>
      <c r="B71" s="283"/>
      <c r="C71" s="288"/>
      <c r="D71" s="284"/>
    </row>
    <row r="72" spans="1:4" ht="19.899999999999999" customHeight="1" x14ac:dyDescent="0.2">
      <c r="A72" s="283"/>
      <c r="B72" s="283"/>
      <c r="C72" s="292">
        <f>C9+C16+C34+C39+C44+C47+C54+C70+C64+C57</f>
        <v>194841.80267275934</v>
      </c>
      <c r="D72" s="284">
        <f>SUM(D5:D71)</f>
        <v>208414.83267275937</v>
      </c>
    </row>
    <row r="73" spans="1:4" x14ac:dyDescent="0.2">
      <c r="A73" s="242"/>
      <c r="B73" s="280"/>
      <c r="C73" s="281"/>
      <c r="D73" s="281"/>
    </row>
    <row r="74" spans="1:4" x14ac:dyDescent="0.2">
      <c r="A74" s="242"/>
      <c r="B74" s="280"/>
      <c r="C74" s="281"/>
      <c r="D74" s="281"/>
    </row>
  </sheetData>
  <pageMargins left="0.7" right="0.7" top="0.75" bottom="0.75" header="0.3" footer="0.3"/>
  <pageSetup orientation="portrait" r:id="rId1"/>
  <headerFooter>
    <oddHeader>&amp;C&amp;"Arial,Bold"&amp;24&amp;K00-014S A M P L E</oddHeader>
    <oddFooter>Page &amp;P of &amp;N</oddFooter>
  </headerFooter>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0"/>
  <sheetViews>
    <sheetView topLeftCell="A5" zoomScale="90" zoomScaleNormal="90" zoomScaleSheetLayoutView="70" workbookViewId="0">
      <selection activeCell="G64" sqref="G64"/>
    </sheetView>
  </sheetViews>
  <sheetFormatPr defaultRowHeight="12.75" x14ac:dyDescent="0.2"/>
  <cols>
    <col min="1" max="1" width="24.85546875" bestFit="1" customWidth="1"/>
    <col min="2" max="2" width="6" customWidth="1"/>
    <col min="3" max="3" width="39" customWidth="1"/>
    <col min="4" max="4" width="16" style="10" customWidth="1"/>
    <col min="5" max="5" width="15" customWidth="1"/>
    <col min="6" max="6" width="14.7109375" customWidth="1"/>
    <col min="7" max="7" width="14.85546875" customWidth="1"/>
    <col min="8" max="8" width="16.28515625" customWidth="1"/>
    <col min="9" max="9" width="13.28515625" customWidth="1"/>
    <col min="10" max="10" width="15.140625" customWidth="1"/>
  </cols>
  <sheetData>
    <row r="1" spans="1:10" x14ac:dyDescent="0.2">
      <c r="A1" t="s">
        <v>199</v>
      </c>
    </row>
    <row r="2" spans="1:10" x14ac:dyDescent="0.2">
      <c r="B2" s="236" t="s">
        <v>112</v>
      </c>
      <c r="C2" s="236"/>
      <c r="D2" s="31"/>
      <c r="E2" s="242" t="s">
        <v>197</v>
      </c>
      <c r="F2" s="505" t="s">
        <v>270</v>
      </c>
      <c r="G2" s="505"/>
      <c r="H2" s="505"/>
      <c r="I2" s="243" t="s">
        <v>198</v>
      </c>
      <c r="J2" s="349" t="s">
        <v>271</v>
      </c>
    </row>
    <row r="4" spans="1:10" x14ac:dyDescent="0.2">
      <c r="A4" s="513" t="s">
        <v>85</v>
      </c>
      <c r="B4" s="514"/>
      <c r="C4" s="18" t="s">
        <v>2</v>
      </c>
      <c r="D4" s="20"/>
      <c r="E4" s="151" t="s">
        <v>70</v>
      </c>
      <c r="F4" s="151"/>
      <c r="G4" s="151" t="s">
        <v>73</v>
      </c>
      <c r="H4" s="151" t="s">
        <v>74</v>
      </c>
      <c r="I4" s="151" t="s">
        <v>75</v>
      </c>
      <c r="J4" s="151" t="s">
        <v>76</v>
      </c>
    </row>
    <row r="5" spans="1:10" ht="30.75" customHeight="1" x14ac:dyDescent="0.2">
      <c r="A5" s="511" t="s">
        <v>81</v>
      </c>
      <c r="B5" s="512"/>
      <c r="C5" s="19" t="s">
        <v>3</v>
      </c>
      <c r="D5" s="21" t="s">
        <v>69</v>
      </c>
      <c r="E5" s="21" t="s">
        <v>71</v>
      </c>
      <c r="F5" s="21" t="s">
        <v>72</v>
      </c>
      <c r="G5" s="21" t="s">
        <v>80</v>
      </c>
      <c r="H5" s="21" t="s">
        <v>77</v>
      </c>
      <c r="I5" s="21" t="s">
        <v>78</v>
      </c>
      <c r="J5" s="21" t="s">
        <v>79</v>
      </c>
    </row>
    <row r="6" spans="1:10" ht="17.45" customHeight="1" x14ac:dyDescent="0.2">
      <c r="A6" s="499" t="s">
        <v>8</v>
      </c>
      <c r="B6" s="500"/>
      <c r="C6" s="276"/>
      <c r="D6" s="509"/>
      <c r="E6" s="509"/>
      <c r="F6" s="509"/>
      <c r="G6" s="509"/>
      <c r="H6" s="509"/>
      <c r="I6" s="509"/>
      <c r="J6" s="510"/>
    </row>
    <row r="7" spans="1:10" x14ac:dyDescent="0.2">
      <c r="A7" s="501"/>
      <c r="B7" s="502"/>
      <c r="C7" s="244" t="s">
        <v>193</v>
      </c>
      <c r="D7" s="158">
        <f>'A. Budget'!D19</f>
        <v>500</v>
      </c>
      <c r="E7" s="158">
        <f>G7+H7+I7+J7</f>
        <v>125</v>
      </c>
      <c r="F7" s="161">
        <f>D7-E7</f>
        <v>375</v>
      </c>
      <c r="G7" s="34">
        <f>D7*0.25</f>
        <v>125</v>
      </c>
      <c r="H7" s="34"/>
      <c r="I7" s="34"/>
      <c r="J7" s="34"/>
    </row>
    <row r="8" spans="1:10" x14ac:dyDescent="0.2">
      <c r="A8" s="501"/>
      <c r="B8" s="502"/>
      <c r="C8" s="245" t="s">
        <v>138</v>
      </c>
      <c r="D8" s="158">
        <f>'A. Budget'!D21</f>
        <v>700</v>
      </c>
      <c r="E8" s="158">
        <f t="shared" ref="E8:E16" si="0">G8+H8+I8+J8</f>
        <v>175</v>
      </c>
      <c r="F8" s="161">
        <f t="shared" ref="F8:F11" si="1">D8-E8</f>
        <v>525</v>
      </c>
      <c r="G8" s="34">
        <f t="shared" ref="G8:G10" si="2">D8*0.25</f>
        <v>175</v>
      </c>
      <c r="H8" s="34"/>
      <c r="I8" s="34"/>
      <c r="J8" s="34"/>
    </row>
    <row r="9" spans="1:10" x14ac:dyDescent="0.2">
      <c r="A9" s="501"/>
      <c r="B9" s="502"/>
      <c r="C9" s="245" t="s">
        <v>137</v>
      </c>
      <c r="D9" s="158">
        <f>'A. Budget'!D24</f>
        <v>250</v>
      </c>
      <c r="E9" s="158">
        <f t="shared" si="0"/>
        <v>62.5</v>
      </c>
      <c r="F9" s="161">
        <f t="shared" si="1"/>
        <v>187.5</v>
      </c>
      <c r="G9" s="34">
        <f t="shared" si="2"/>
        <v>62.5</v>
      </c>
      <c r="H9" s="34"/>
      <c r="I9" s="34"/>
      <c r="J9" s="34"/>
    </row>
    <row r="10" spans="1:10" x14ac:dyDescent="0.2">
      <c r="A10" s="501"/>
      <c r="B10" s="502"/>
      <c r="C10" s="245" t="s">
        <v>136</v>
      </c>
      <c r="D10" s="158">
        <f>'A. Budget'!D27</f>
        <v>400</v>
      </c>
      <c r="E10" s="158">
        <f t="shared" si="0"/>
        <v>100</v>
      </c>
      <c r="F10" s="161">
        <f t="shared" si="1"/>
        <v>300</v>
      </c>
      <c r="G10" s="34">
        <f t="shared" si="2"/>
        <v>100</v>
      </c>
      <c r="H10" s="34"/>
      <c r="I10" s="34"/>
      <c r="J10" s="34"/>
    </row>
    <row r="11" spans="1:10" x14ac:dyDescent="0.2">
      <c r="A11" s="503"/>
      <c r="B11" s="504"/>
      <c r="C11" s="246" t="s">
        <v>10</v>
      </c>
      <c r="D11" s="253">
        <f>SUM(D7:D10)</f>
        <v>1850</v>
      </c>
      <c r="E11" s="159">
        <f t="shared" si="0"/>
        <v>462.5</v>
      </c>
      <c r="F11" s="256">
        <f t="shared" si="1"/>
        <v>1387.5</v>
      </c>
      <c r="G11" s="159">
        <f>G7+G8+G9+G10</f>
        <v>462.5</v>
      </c>
      <c r="H11" s="159">
        <f>H7+H8+H9+H10</f>
        <v>0</v>
      </c>
      <c r="I11" s="159">
        <f>I7+I8+I9+I10</f>
        <v>0</v>
      </c>
      <c r="J11" s="159">
        <f>J7+J8+J9+J10</f>
        <v>0</v>
      </c>
    </row>
    <row r="12" spans="1:10" ht="20.45" customHeight="1" x14ac:dyDescent="0.2">
      <c r="A12" s="533" t="s">
        <v>192</v>
      </c>
      <c r="B12" s="534"/>
      <c r="C12" s="506"/>
      <c r="D12" s="529"/>
      <c r="E12" s="529"/>
      <c r="F12" s="529"/>
      <c r="G12" s="529"/>
      <c r="H12" s="529"/>
      <c r="I12" s="529"/>
      <c r="J12" s="530"/>
    </row>
    <row r="13" spans="1:10" ht="13.15" hidden="1" customHeight="1" x14ac:dyDescent="0.2">
      <c r="A13" s="535"/>
      <c r="B13" s="536"/>
      <c r="C13" s="506"/>
      <c r="D13" s="531"/>
      <c r="E13" s="531"/>
      <c r="F13" s="531"/>
      <c r="G13" s="531"/>
      <c r="H13" s="531"/>
      <c r="I13" s="531"/>
      <c r="J13" s="532"/>
    </row>
    <row r="14" spans="1:10" x14ac:dyDescent="0.2">
      <c r="A14" s="535"/>
      <c r="B14" s="536"/>
      <c r="C14" s="247" t="s">
        <v>128</v>
      </c>
      <c r="D14" s="158">
        <f>'A. Budget'!D32</f>
        <v>260</v>
      </c>
      <c r="E14" s="158">
        <f t="shared" si="0"/>
        <v>65</v>
      </c>
      <c r="F14" s="161">
        <f t="shared" ref="F14:F16" si="3">D14-E14</f>
        <v>195</v>
      </c>
      <c r="G14" s="34">
        <f>D14*0.25</f>
        <v>65</v>
      </c>
      <c r="H14" s="34"/>
      <c r="I14" s="34"/>
      <c r="J14" s="34"/>
    </row>
    <row r="15" spans="1:10" x14ac:dyDescent="0.2">
      <c r="A15" s="535"/>
      <c r="B15" s="536"/>
      <c r="C15" s="244" t="s">
        <v>194</v>
      </c>
      <c r="D15" s="158">
        <f>'A. Budget'!D35</f>
        <v>560</v>
      </c>
      <c r="E15" s="158">
        <f t="shared" si="0"/>
        <v>140</v>
      </c>
      <c r="F15" s="161">
        <f t="shared" si="3"/>
        <v>420</v>
      </c>
      <c r="G15" s="34">
        <f t="shared" ref="G15:G16" si="4">D15*0.25</f>
        <v>140</v>
      </c>
      <c r="H15" s="34"/>
      <c r="I15" s="34"/>
      <c r="J15" s="34"/>
    </row>
    <row r="16" spans="1:10" ht="24.6" customHeight="1" x14ac:dyDescent="0.2">
      <c r="A16" s="535"/>
      <c r="B16" s="536"/>
      <c r="C16" s="245" t="s">
        <v>88</v>
      </c>
      <c r="D16" s="158">
        <f>'A. Budget'!D37</f>
        <v>500</v>
      </c>
      <c r="E16" s="158">
        <f t="shared" si="0"/>
        <v>125</v>
      </c>
      <c r="F16" s="161">
        <f t="shared" si="3"/>
        <v>375</v>
      </c>
      <c r="G16" s="34">
        <f t="shared" si="4"/>
        <v>125</v>
      </c>
      <c r="H16" s="34"/>
      <c r="I16" s="34"/>
      <c r="J16" s="34"/>
    </row>
    <row r="17" spans="1:10" x14ac:dyDescent="0.2">
      <c r="A17" s="535"/>
      <c r="B17" s="536"/>
      <c r="C17" s="153" t="s">
        <v>195</v>
      </c>
      <c r="D17" s="250">
        <f>SUM(D14:D16)</f>
        <v>1320</v>
      </c>
      <c r="E17" s="251"/>
      <c r="F17" s="251">
        <f>SUM(F14:F16)</f>
        <v>990</v>
      </c>
      <c r="G17" s="251">
        <f>D17*0.25</f>
        <v>330</v>
      </c>
      <c r="H17" s="251"/>
      <c r="I17" s="251"/>
      <c r="J17" s="252"/>
    </row>
    <row r="18" spans="1:10" ht="21" customHeight="1" x14ac:dyDescent="0.2">
      <c r="A18" s="507" t="s">
        <v>84</v>
      </c>
      <c r="B18" s="508"/>
      <c r="C18" s="275"/>
      <c r="D18" s="237"/>
      <c r="E18" s="237"/>
      <c r="F18" s="237"/>
      <c r="G18" s="237"/>
      <c r="H18" s="237"/>
      <c r="I18" s="237"/>
      <c r="J18" s="238"/>
    </row>
    <row r="19" spans="1:10" ht="16.899999999999999" customHeight="1" x14ac:dyDescent="0.2">
      <c r="A19" s="507"/>
      <c r="B19" s="508"/>
      <c r="C19" s="245" t="s">
        <v>135</v>
      </c>
      <c r="D19" s="158">
        <f>'A. Budget'!D42</f>
        <v>50000</v>
      </c>
      <c r="E19" s="158">
        <f>G19+H19+I19+J19</f>
        <v>12500</v>
      </c>
      <c r="F19" s="162">
        <f t="shared" ref="F19:F28" si="5">D19-E19</f>
        <v>37500</v>
      </c>
      <c r="G19" s="34">
        <f>D19*0.25</f>
        <v>12500</v>
      </c>
      <c r="H19" s="34"/>
      <c r="I19" s="34"/>
      <c r="J19" s="34"/>
    </row>
    <row r="20" spans="1:10" ht="13.15" customHeight="1" x14ac:dyDescent="0.2">
      <c r="A20" s="507"/>
      <c r="B20" s="508"/>
      <c r="C20" s="248" t="s">
        <v>134</v>
      </c>
      <c r="D20" s="158">
        <f>'A. Budget'!D45</f>
        <v>35000</v>
      </c>
      <c r="E20" s="158">
        <f t="shared" ref="E20:E30" si="6">G20+H20+I20+J20</f>
        <v>8750</v>
      </c>
      <c r="F20" s="162">
        <f t="shared" si="5"/>
        <v>26250</v>
      </c>
      <c r="G20" s="34">
        <f t="shared" ref="G20:G23" si="7">D20*0.25</f>
        <v>8750</v>
      </c>
      <c r="H20" s="34"/>
      <c r="I20" s="34"/>
      <c r="J20" s="34"/>
    </row>
    <row r="21" spans="1:10" ht="13.15" customHeight="1" x14ac:dyDescent="0.2">
      <c r="A21" s="507"/>
      <c r="B21" s="508"/>
      <c r="C21" s="245" t="s">
        <v>133</v>
      </c>
      <c r="D21" s="158">
        <f>'A. Budget'!D48</f>
        <v>60000</v>
      </c>
      <c r="E21" s="158">
        <f t="shared" si="6"/>
        <v>15000</v>
      </c>
      <c r="F21" s="162">
        <f t="shared" si="5"/>
        <v>45000</v>
      </c>
      <c r="G21" s="34">
        <f t="shared" si="7"/>
        <v>15000</v>
      </c>
      <c r="H21" s="34"/>
      <c r="I21" s="34"/>
      <c r="J21" s="34"/>
    </row>
    <row r="22" spans="1:10" ht="13.15" customHeight="1" x14ac:dyDescent="0.2">
      <c r="A22" s="507"/>
      <c r="B22" s="508"/>
      <c r="C22" s="245" t="s">
        <v>132</v>
      </c>
      <c r="D22" s="158">
        <f>'A. Budget'!D52</f>
        <v>10000</v>
      </c>
      <c r="E22" s="158">
        <f t="shared" si="6"/>
        <v>2500</v>
      </c>
      <c r="F22" s="162">
        <f t="shared" si="5"/>
        <v>7500</v>
      </c>
      <c r="G22" s="34">
        <f t="shared" si="7"/>
        <v>2500</v>
      </c>
      <c r="H22" s="34"/>
      <c r="I22" s="34"/>
      <c r="J22" s="34"/>
    </row>
    <row r="23" spans="1:10" ht="13.15" customHeight="1" x14ac:dyDescent="0.2">
      <c r="A23" s="14"/>
      <c r="B23" s="15"/>
      <c r="C23" s="245" t="s">
        <v>131</v>
      </c>
      <c r="D23" s="158">
        <f>'A. Budget'!D56</f>
        <v>15000</v>
      </c>
      <c r="E23" s="158">
        <f t="shared" si="6"/>
        <v>3750</v>
      </c>
      <c r="F23" s="162">
        <f t="shared" si="5"/>
        <v>11250</v>
      </c>
      <c r="G23" s="34">
        <f t="shared" si="7"/>
        <v>3750</v>
      </c>
      <c r="H23" s="34"/>
      <c r="I23" s="34"/>
      <c r="J23" s="34"/>
    </row>
    <row r="24" spans="1:10" x14ac:dyDescent="0.2">
      <c r="A24" s="16"/>
      <c r="B24" s="17"/>
      <c r="C24" s="249" t="s">
        <v>175</v>
      </c>
      <c r="D24" s="254">
        <f>SUM(D19:D23)</f>
        <v>170000</v>
      </c>
      <c r="E24" s="160"/>
      <c r="F24" s="255">
        <f>SUM(F19:F23)</f>
        <v>127500</v>
      </c>
      <c r="G24" s="255">
        <f t="shared" ref="G24:J24" si="8">SUM(G19:G23)</f>
        <v>42500</v>
      </c>
      <c r="H24" s="255">
        <f t="shared" si="8"/>
        <v>0</v>
      </c>
      <c r="I24" s="255">
        <f t="shared" si="8"/>
        <v>0</v>
      </c>
      <c r="J24" s="255">
        <f t="shared" si="8"/>
        <v>0</v>
      </c>
    </row>
    <row r="25" spans="1:10" ht="21.6" customHeight="1" x14ac:dyDescent="0.2">
      <c r="A25" s="515" t="s">
        <v>87</v>
      </c>
      <c r="B25" s="516"/>
      <c r="C25" s="274"/>
      <c r="D25" s="239"/>
      <c r="E25" s="239"/>
      <c r="F25" s="240"/>
      <c r="G25" s="239"/>
      <c r="H25" s="239"/>
      <c r="I25" s="239"/>
      <c r="J25" s="241"/>
    </row>
    <row r="26" spans="1:10" x14ac:dyDescent="0.2">
      <c r="A26" s="517"/>
      <c r="B26" s="518"/>
      <c r="C26" s="152" t="s">
        <v>130</v>
      </c>
      <c r="D26" s="257">
        <v>6500</v>
      </c>
      <c r="E26" s="158">
        <f>G26+H26+I26+J26</f>
        <v>1625</v>
      </c>
      <c r="F26" s="162">
        <f t="shared" ref="F26" si="9">D26-E26</f>
        <v>4875</v>
      </c>
      <c r="G26" s="259">
        <f>D26*0.25</f>
        <v>1625</v>
      </c>
      <c r="H26" s="259"/>
      <c r="I26" s="259"/>
      <c r="J26" s="259"/>
    </row>
    <row r="27" spans="1:10" ht="15" customHeight="1" x14ac:dyDescent="0.2">
      <c r="A27" s="24"/>
      <c r="B27" s="25"/>
      <c r="C27" s="231" t="s">
        <v>129</v>
      </c>
      <c r="D27" s="158">
        <f>'A. Budget'!D66</f>
        <v>3000</v>
      </c>
      <c r="E27" s="158">
        <f>G27+H27+I27+J27</f>
        <v>750</v>
      </c>
      <c r="F27" s="162">
        <f t="shared" si="5"/>
        <v>2250</v>
      </c>
      <c r="G27" s="259">
        <f t="shared" ref="G27:G35" si="10">D27*0.25</f>
        <v>750</v>
      </c>
      <c r="H27" s="34"/>
      <c r="I27" s="34"/>
      <c r="J27" s="34"/>
    </row>
    <row r="28" spans="1:10" x14ac:dyDescent="0.2">
      <c r="A28" s="24"/>
      <c r="B28" s="25"/>
      <c r="C28" s="231" t="s">
        <v>122</v>
      </c>
      <c r="D28" s="158">
        <f>'A. Budget'!D69</f>
        <v>1800</v>
      </c>
      <c r="E28" s="158">
        <f t="shared" si="6"/>
        <v>450</v>
      </c>
      <c r="F28" s="162">
        <f t="shared" si="5"/>
        <v>1350</v>
      </c>
      <c r="G28" s="259">
        <f t="shared" si="10"/>
        <v>450</v>
      </c>
      <c r="H28" s="34"/>
      <c r="I28" s="34"/>
      <c r="J28" s="34"/>
    </row>
    <row r="29" spans="1:10" x14ac:dyDescent="0.2">
      <c r="A29" s="24"/>
      <c r="B29" s="25"/>
      <c r="C29" s="231" t="s">
        <v>121</v>
      </c>
      <c r="D29" s="158">
        <f>'A. Budget'!D72</f>
        <v>1200</v>
      </c>
      <c r="E29" s="158">
        <f t="shared" si="6"/>
        <v>300</v>
      </c>
      <c r="F29" s="162">
        <f t="shared" ref="F29:F39" si="11">D29-E29</f>
        <v>900</v>
      </c>
      <c r="G29" s="259">
        <f t="shared" si="10"/>
        <v>300</v>
      </c>
      <c r="H29" s="34"/>
      <c r="I29" s="34"/>
      <c r="J29" s="34"/>
    </row>
    <row r="30" spans="1:10" ht="13.15" customHeight="1" x14ac:dyDescent="0.2">
      <c r="A30" s="22"/>
      <c r="B30" s="23"/>
      <c r="C30" s="232" t="s">
        <v>128</v>
      </c>
      <c r="D30" s="158">
        <v>3500</v>
      </c>
      <c r="E30" s="158">
        <f t="shared" si="6"/>
        <v>875</v>
      </c>
      <c r="F30" s="162">
        <f t="shared" si="11"/>
        <v>2625</v>
      </c>
      <c r="G30" s="259">
        <f t="shared" si="10"/>
        <v>875</v>
      </c>
      <c r="H30" s="34"/>
      <c r="I30" s="34"/>
      <c r="J30" s="34"/>
    </row>
    <row r="31" spans="1:10" x14ac:dyDescent="0.2">
      <c r="A31" s="24"/>
      <c r="B31" s="25"/>
      <c r="C31" s="231" t="s">
        <v>127</v>
      </c>
      <c r="D31" s="158">
        <f>'A. Budget'!D78</f>
        <v>2000</v>
      </c>
      <c r="E31" s="158">
        <f t="shared" ref="E31:E41" si="12">G31+H31+I31+J31</f>
        <v>500</v>
      </c>
      <c r="F31" s="162">
        <f t="shared" si="11"/>
        <v>1500</v>
      </c>
      <c r="G31" s="259">
        <f t="shared" si="10"/>
        <v>500</v>
      </c>
      <c r="H31" s="34"/>
      <c r="I31" s="34"/>
      <c r="J31" s="34"/>
    </row>
    <row r="32" spans="1:10" ht="13.15" customHeight="1" x14ac:dyDescent="0.2">
      <c r="A32" s="26"/>
      <c r="B32" s="27"/>
      <c r="C32" s="231" t="s">
        <v>126</v>
      </c>
      <c r="D32" s="158">
        <f>'A. Budget'!D81</f>
        <v>2500</v>
      </c>
      <c r="E32" s="158">
        <f t="shared" si="12"/>
        <v>625</v>
      </c>
      <c r="F32" s="162">
        <f t="shared" si="11"/>
        <v>1875</v>
      </c>
      <c r="G32" s="259">
        <f t="shared" si="10"/>
        <v>625</v>
      </c>
      <c r="H32" s="34"/>
      <c r="I32" s="34"/>
      <c r="J32" s="34"/>
    </row>
    <row r="33" spans="1:10" ht="13.15" customHeight="1" x14ac:dyDescent="0.2">
      <c r="A33" s="26"/>
      <c r="B33" s="27"/>
      <c r="C33" s="231" t="s">
        <v>125</v>
      </c>
      <c r="D33" s="158">
        <f>'A. Budget'!D85</f>
        <v>1200</v>
      </c>
      <c r="E33" s="158">
        <f t="shared" si="12"/>
        <v>300</v>
      </c>
      <c r="F33" s="162">
        <f t="shared" si="11"/>
        <v>900</v>
      </c>
      <c r="G33" s="259">
        <f t="shared" si="10"/>
        <v>300</v>
      </c>
      <c r="H33" s="34"/>
      <c r="I33" s="34"/>
      <c r="J33" s="34"/>
    </row>
    <row r="34" spans="1:10" x14ac:dyDescent="0.2">
      <c r="A34" s="26"/>
      <c r="B34" s="27"/>
      <c r="C34" s="231" t="s">
        <v>124</v>
      </c>
      <c r="D34" s="158">
        <f>'A. Budget'!D89</f>
        <v>2500</v>
      </c>
      <c r="E34" s="158">
        <f t="shared" si="12"/>
        <v>625</v>
      </c>
      <c r="F34" s="162">
        <f t="shared" si="11"/>
        <v>1875</v>
      </c>
      <c r="G34" s="259">
        <f t="shared" si="10"/>
        <v>625</v>
      </c>
      <c r="H34" s="34"/>
      <c r="I34" s="34"/>
      <c r="J34" s="34"/>
    </row>
    <row r="35" spans="1:10" x14ac:dyDescent="0.2">
      <c r="A35" s="26"/>
      <c r="B35" s="27"/>
      <c r="C35" s="231" t="s">
        <v>123</v>
      </c>
      <c r="D35" s="158">
        <f>'A. Budget'!D92</f>
        <v>1500</v>
      </c>
      <c r="E35" s="158">
        <f t="shared" si="12"/>
        <v>375</v>
      </c>
      <c r="F35" s="162">
        <f t="shared" si="11"/>
        <v>1125</v>
      </c>
      <c r="G35" s="259">
        <f t="shared" si="10"/>
        <v>375</v>
      </c>
      <c r="H35" s="34"/>
      <c r="I35" s="34"/>
      <c r="J35" s="34"/>
    </row>
    <row r="36" spans="1:10" x14ac:dyDescent="0.2">
      <c r="A36" s="26"/>
      <c r="B36" s="27"/>
      <c r="C36" s="154" t="s">
        <v>86</v>
      </c>
      <c r="D36" s="258">
        <f>'A. Budget'!D95</f>
        <v>25700</v>
      </c>
      <c r="E36" s="258"/>
      <c r="F36" s="258">
        <f>SUM(F26:F35)</f>
        <v>19275</v>
      </c>
      <c r="G36" s="258">
        <f t="shared" ref="G36:J36" si="13">SUM(G26:G35)</f>
        <v>6425</v>
      </c>
      <c r="H36" s="258">
        <f t="shared" si="13"/>
        <v>0</v>
      </c>
      <c r="I36" s="258">
        <f t="shared" si="13"/>
        <v>0</v>
      </c>
      <c r="J36" s="258">
        <f t="shared" si="13"/>
        <v>0</v>
      </c>
    </row>
    <row r="37" spans="1:10" ht="17.45" customHeight="1" x14ac:dyDescent="0.2">
      <c r="A37" s="519" t="s">
        <v>196</v>
      </c>
      <c r="B37" s="520"/>
      <c r="C37" s="273"/>
      <c r="D37" s="239"/>
      <c r="E37" s="239"/>
      <c r="F37" s="240"/>
      <c r="G37" s="239"/>
      <c r="H37" s="239"/>
      <c r="I37" s="239"/>
      <c r="J37" s="241"/>
    </row>
    <row r="38" spans="1:10" ht="13.15" customHeight="1" x14ac:dyDescent="0.2">
      <c r="A38" s="519"/>
      <c r="B38" s="520"/>
      <c r="C38" s="231" t="s">
        <v>122</v>
      </c>
      <c r="D38" s="158">
        <f>'A. Budget'!D97</f>
        <v>3000</v>
      </c>
      <c r="E38" s="158">
        <f t="shared" si="12"/>
        <v>750</v>
      </c>
      <c r="F38" s="162">
        <f t="shared" si="11"/>
        <v>2250</v>
      </c>
      <c r="G38" s="34">
        <f>D38*0.25</f>
        <v>750</v>
      </c>
      <c r="H38" s="34"/>
      <c r="I38" s="34"/>
      <c r="J38" s="34"/>
    </row>
    <row r="39" spans="1:10" x14ac:dyDescent="0.2">
      <c r="A39" s="519"/>
      <c r="B39" s="520"/>
      <c r="C39" s="231" t="s">
        <v>121</v>
      </c>
      <c r="D39" s="158">
        <f>'A. Budget'!D100</f>
        <v>2000</v>
      </c>
      <c r="E39" s="158">
        <f t="shared" si="12"/>
        <v>500</v>
      </c>
      <c r="F39" s="162">
        <f t="shared" si="11"/>
        <v>1500</v>
      </c>
      <c r="G39" s="34">
        <f t="shared" ref="G39:G43" si="14">D39*0.25</f>
        <v>500</v>
      </c>
      <c r="H39" s="34"/>
      <c r="I39" s="34"/>
      <c r="J39" s="34"/>
    </row>
    <row r="40" spans="1:10" x14ac:dyDescent="0.2">
      <c r="A40" s="519"/>
      <c r="B40" s="520"/>
      <c r="C40" s="231" t="s">
        <v>120</v>
      </c>
      <c r="D40" s="158">
        <f>'A. Budget'!D103</f>
        <v>875</v>
      </c>
      <c r="E40" s="158">
        <f t="shared" si="12"/>
        <v>218.75</v>
      </c>
      <c r="F40" s="162">
        <f t="shared" ref="F40:F51" si="15">D40-E40</f>
        <v>656.25</v>
      </c>
      <c r="G40" s="34">
        <f t="shared" si="14"/>
        <v>218.75</v>
      </c>
      <c r="H40" s="34"/>
      <c r="I40" s="34"/>
      <c r="J40" s="34"/>
    </row>
    <row r="41" spans="1:10" x14ac:dyDescent="0.2">
      <c r="A41" s="519"/>
      <c r="B41" s="520"/>
      <c r="C41" s="231" t="s">
        <v>119</v>
      </c>
      <c r="D41" s="158">
        <f>'A. Budget'!D106</f>
        <v>2000</v>
      </c>
      <c r="E41" s="158">
        <f t="shared" si="12"/>
        <v>500</v>
      </c>
      <c r="F41" s="162">
        <f t="shared" si="15"/>
        <v>1500</v>
      </c>
      <c r="G41" s="34">
        <f t="shared" si="14"/>
        <v>500</v>
      </c>
      <c r="H41" s="34"/>
      <c r="I41" s="34"/>
      <c r="J41" s="34"/>
    </row>
    <row r="42" spans="1:10" x14ac:dyDescent="0.2">
      <c r="A42" s="519"/>
      <c r="B42" s="520"/>
      <c r="C42" s="231" t="s">
        <v>118</v>
      </c>
      <c r="D42" s="158">
        <f>'A. Budget'!D109</f>
        <v>1500</v>
      </c>
      <c r="E42" s="158">
        <f t="shared" ref="E42:E55" si="16">G42+H42+I42+J42</f>
        <v>375</v>
      </c>
      <c r="F42" s="162">
        <f t="shared" si="15"/>
        <v>1125</v>
      </c>
      <c r="G42" s="34">
        <f t="shared" si="14"/>
        <v>375</v>
      </c>
      <c r="H42" s="34"/>
      <c r="I42" s="34"/>
      <c r="J42" s="34"/>
    </row>
    <row r="43" spans="1:10" x14ac:dyDescent="0.2">
      <c r="A43" s="519"/>
      <c r="B43" s="520"/>
      <c r="C43" s="233" t="s">
        <v>6</v>
      </c>
      <c r="D43" s="158">
        <f>'A. Budget'!D112</f>
        <v>2500</v>
      </c>
      <c r="E43" s="158">
        <f t="shared" si="16"/>
        <v>625</v>
      </c>
      <c r="F43" s="162">
        <f t="shared" si="15"/>
        <v>1875</v>
      </c>
      <c r="G43" s="34">
        <f t="shared" si="14"/>
        <v>625</v>
      </c>
      <c r="H43" s="34"/>
      <c r="I43" s="34"/>
      <c r="J43" s="34"/>
    </row>
    <row r="44" spans="1:10" ht="21" customHeight="1" x14ac:dyDescent="0.2">
      <c r="A44" s="521"/>
      <c r="B44" s="522"/>
      <c r="C44" s="155" t="s">
        <v>17</v>
      </c>
      <c r="D44" s="260">
        <f>'A. Budget'!D115</f>
        <v>11875</v>
      </c>
      <c r="E44" s="260">
        <f t="shared" si="16"/>
        <v>2968.75</v>
      </c>
      <c r="F44" s="261">
        <f t="shared" si="15"/>
        <v>8906.25</v>
      </c>
      <c r="G44" s="260">
        <f>G38+G39+G40+G41+G42+G43</f>
        <v>2968.75</v>
      </c>
      <c r="H44" s="260">
        <f>H38+H39+H40+H41+H42+H43</f>
        <v>0</v>
      </c>
      <c r="I44" s="260">
        <f>I38+I39+I40+I41+I42+I43</f>
        <v>0</v>
      </c>
      <c r="J44" s="260">
        <f>J38+J39+J40+J41+J42+J43</f>
        <v>0</v>
      </c>
    </row>
    <row r="45" spans="1:10" ht="20.45" customHeight="1" x14ac:dyDescent="0.2">
      <c r="A45" s="523" t="s">
        <v>168</v>
      </c>
      <c r="B45" s="524"/>
      <c r="C45" s="273"/>
      <c r="D45" s="239"/>
      <c r="E45" s="239"/>
      <c r="F45" s="240"/>
      <c r="G45" s="239"/>
      <c r="H45" s="239"/>
      <c r="I45" s="239"/>
      <c r="J45" s="241"/>
    </row>
    <row r="46" spans="1:10" ht="13.15" customHeight="1" x14ac:dyDescent="0.2">
      <c r="A46" s="525"/>
      <c r="B46" s="526"/>
      <c r="C46" s="234" t="s">
        <v>117</v>
      </c>
      <c r="D46" s="158">
        <f>'A. Budget'!D117</f>
        <v>3000</v>
      </c>
      <c r="E46" s="158">
        <f t="shared" si="16"/>
        <v>750</v>
      </c>
      <c r="F46" s="162">
        <f t="shared" si="15"/>
        <v>2250</v>
      </c>
      <c r="G46" s="34">
        <f>D46*0.25</f>
        <v>750</v>
      </c>
      <c r="H46" s="34"/>
      <c r="I46" s="34"/>
      <c r="J46" s="34"/>
    </row>
    <row r="47" spans="1:10" ht="13.15" customHeight="1" x14ac:dyDescent="0.2">
      <c r="A47" s="525"/>
      <c r="B47" s="526"/>
      <c r="C47" s="231" t="s">
        <v>116</v>
      </c>
      <c r="D47" s="158">
        <f>'A. Budget'!D120</f>
        <v>2000</v>
      </c>
      <c r="E47" s="158">
        <f t="shared" si="16"/>
        <v>500</v>
      </c>
      <c r="F47" s="162">
        <f t="shared" si="15"/>
        <v>1500</v>
      </c>
      <c r="G47" s="34">
        <f t="shared" ref="G47:G50" si="17">D47*0.25</f>
        <v>500</v>
      </c>
      <c r="H47" s="34"/>
      <c r="I47" s="34"/>
      <c r="J47" s="34"/>
    </row>
    <row r="48" spans="1:10" ht="13.9" customHeight="1" x14ac:dyDescent="0.2">
      <c r="A48" s="525"/>
      <c r="B48" s="526"/>
      <c r="C48" s="231" t="s">
        <v>115</v>
      </c>
      <c r="D48" s="158">
        <f>'A. Budget'!D123</f>
        <v>1500</v>
      </c>
      <c r="E48" s="158">
        <f t="shared" si="16"/>
        <v>375</v>
      </c>
      <c r="F48" s="162">
        <f t="shared" si="15"/>
        <v>1125</v>
      </c>
      <c r="G48" s="34">
        <f t="shared" si="17"/>
        <v>375</v>
      </c>
      <c r="H48" s="34"/>
      <c r="I48" s="34"/>
      <c r="J48" s="34"/>
    </row>
    <row r="49" spans="1:10" ht="13.15" customHeight="1" x14ac:dyDescent="0.2">
      <c r="A49" s="525"/>
      <c r="B49" s="526"/>
      <c r="C49" s="231" t="s">
        <v>114</v>
      </c>
      <c r="D49" s="158">
        <f>'A. Budget'!D126</f>
        <v>600</v>
      </c>
      <c r="E49" s="158">
        <f t="shared" si="16"/>
        <v>150</v>
      </c>
      <c r="F49" s="162">
        <f t="shared" si="15"/>
        <v>450</v>
      </c>
      <c r="G49" s="34">
        <f t="shared" si="17"/>
        <v>150</v>
      </c>
      <c r="H49" s="34"/>
      <c r="I49" s="34"/>
      <c r="J49" s="34"/>
    </row>
    <row r="50" spans="1:10" x14ac:dyDescent="0.2">
      <c r="A50" s="525"/>
      <c r="B50" s="526"/>
      <c r="C50" s="231" t="s">
        <v>113</v>
      </c>
      <c r="D50" s="158">
        <f>'A. Budget'!D129</f>
        <v>1200</v>
      </c>
      <c r="E50" s="158">
        <f t="shared" si="16"/>
        <v>300</v>
      </c>
      <c r="F50" s="162">
        <f t="shared" si="15"/>
        <v>900</v>
      </c>
      <c r="G50" s="34">
        <f t="shared" si="17"/>
        <v>300</v>
      </c>
      <c r="H50" s="34"/>
      <c r="I50" s="34"/>
      <c r="J50" s="34"/>
    </row>
    <row r="51" spans="1:10" x14ac:dyDescent="0.2">
      <c r="A51" s="525"/>
      <c r="B51" s="526"/>
      <c r="C51" s="231" t="s">
        <v>6</v>
      </c>
      <c r="D51" s="158">
        <f>'A. Budget'!D132</f>
        <v>500</v>
      </c>
      <c r="E51" s="158">
        <f t="shared" si="16"/>
        <v>125</v>
      </c>
      <c r="F51" s="162">
        <f t="shared" si="15"/>
        <v>375</v>
      </c>
      <c r="G51" s="34">
        <f>D51*0.25</f>
        <v>125</v>
      </c>
      <c r="H51" s="34"/>
      <c r="I51" s="34"/>
      <c r="J51" s="34"/>
    </row>
    <row r="52" spans="1:10" x14ac:dyDescent="0.2">
      <c r="A52" s="525"/>
      <c r="B52" s="526"/>
      <c r="C52" s="156" t="s">
        <v>12</v>
      </c>
      <c r="D52" s="262">
        <f>'A. Budget'!D135</f>
        <v>8800</v>
      </c>
      <c r="E52" s="262">
        <f t="shared" si="16"/>
        <v>2200</v>
      </c>
      <c r="F52" s="263">
        <f t="shared" ref="F52" si="18">D52-E52</f>
        <v>6600</v>
      </c>
      <c r="G52" s="262">
        <f>G46+G47+G48+G49+G50+G51</f>
        <v>2200</v>
      </c>
      <c r="H52" s="262">
        <f>H46+H47+H48+H49+H50+H51</f>
        <v>0</v>
      </c>
      <c r="I52" s="262">
        <f>I46+I47+I48+I49+I50+I51</f>
        <v>0</v>
      </c>
      <c r="J52" s="262">
        <f>J46+J47+J48+J49+J50+J51</f>
        <v>0</v>
      </c>
    </row>
    <row r="53" spans="1:10" ht="20.45" customHeight="1" x14ac:dyDescent="0.2">
      <c r="A53" s="527" t="s">
        <v>7</v>
      </c>
      <c r="B53" s="528"/>
      <c r="C53" s="273"/>
      <c r="D53" s="239"/>
      <c r="E53" s="239"/>
      <c r="F53" s="240"/>
      <c r="G53" s="239"/>
      <c r="H53" s="239"/>
      <c r="I53" s="239"/>
      <c r="J53" s="241"/>
    </row>
    <row r="54" spans="1:10" ht="13.15" customHeight="1" x14ac:dyDescent="0.2">
      <c r="A54" s="527"/>
      <c r="B54" s="528"/>
      <c r="C54" s="234" t="s">
        <v>6</v>
      </c>
      <c r="D54" s="271">
        <f>'A. Budget'!D137</f>
        <v>750</v>
      </c>
      <c r="E54" s="158">
        <f t="shared" si="16"/>
        <v>187.5</v>
      </c>
      <c r="F54" s="162">
        <f t="shared" ref="F54:F55" si="19">D54-E54</f>
        <v>562.5</v>
      </c>
      <c r="G54" s="350">
        <f>D54*0.25</f>
        <v>187.5</v>
      </c>
      <c r="H54" s="272"/>
      <c r="I54" s="272"/>
      <c r="J54" s="272"/>
    </row>
    <row r="55" spans="1:10" x14ac:dyDescent="0.2">
      <c r="A55" s="527"/>
      <c r="B55" s="528"/>
      <c r="C55" s="234" t="s">
        <v>6</v>
      </c>
      <c r="D55" s="271">
        <f>'A. Budget'!D140</f>
        <v>800</v>
      </c>
      <c r="E55" s="158">
        <f t="shared" si="16"/>
        <v>200</v>
      </c>
      <c r="F55" s="162">
        <f t="shared" si="19"/>
        <v>600</v>
      </c>
      <c r="G55" s="350">
        <f t="shared" ref="G55:G56" si="20">D55*0.25</f>
        <v>200</v>
      </c>
      <c r="H55" s="272"/>
      <c r="I55" s="272"/>
      <c r="J55" s="272"/>
    </row>
    <row r="56" spans="1:10" x14ac:dyDescent="0.2">
      <c r="A56" s="28"/>
      <c r="B56" s="29"/>
      <c r="C56" s="157" t="s">
        <v>13</v>
      </c>
      <c r="D56" s="270">
        <f>SUM(D54:D55)</f>
        <v>1550</v>
      </c>
      <c r="E56" s="270"/>
      <c r="F56" s="270">
        <f>SUM(F54:F55)</f>
        <v>1162.5</v>
      </c>
      <c r="G56" s="350">
        <f t="shared" si="20"/>
        <v>387.5</v>
      </c>
      <c r="H56" s="270"/>
      <c r="I56" s="270"/>
      <c r="J56" s="270"/>
    </row>
    <row r="57" spans="1:10" x14ac:dyDescent="0.2">
      <c r="A57" s="264"/>
      <c r="B57" s="29"/>
      <c r="C57" s="265"/>
      <c r="D57" s="266"/>
      <c r="E57" s="267"/>
      <c r="F57" s="267"/>
      <c r="G57" s="267"/>
      <c r="H57" s="267"/>
      <c r="I57" s="267"/>
      <c r="J57" s="267"/>
    </row>
    <row r="58" spans="1:10" x14ac:dyDescent="0.2">
      <c r="A58" s="264"/>
      <c r="B58" s="29"/>
      <c r="C58" s="268" t="s">
        <v>186</v>
      </c>
      <c r="D58" s="269">
        <f>D11+D17+D24+D36+D44+D52+D56</f>
        <v>221095</v>
      </c>
      <c r="E58" s="269">
        <f t="shared" ref="E58:J58" si="21">E11+E17+E24+E36+E44+E52+E56</f>
        <v>5631.25</v>
      </c>
      <c r="F58" s="269">
        <f t="shared" si="21"/>
        <v>165821.25</v>
      </c>
      <c r="G58" s="269">
        <f t="shared" si="21"/>
        <v>55273.75</v>
      </c>
      <c r="H58" s="269">
        <f t="shared" si="21"/>
        <v>0</v>
      </c>
      <c r="I58" s="269">
        <f t="shared" si="21"/>
        <v>0</v>
      </c>
      <c r="J58" s="269">
        <f t="shared" si="21"/>
        <v>0</v>
      </c>
    </row>
    <row r="59" spans="1:10" s="11" customFormat="1" x14ac:dyDescent="0.2">
      <c r="A59" s="166"/>
      <c r="B59" s="167"/>
      <c r="C59" s="35"/>
      <c r="D59" s="168"/>
    </row>
    <row r="60" spans="1:10" s="11" customFormat="1" ht="12.6" customHeight="1" x14ac:dyDescent="0.2">
      <c r="A60" s="166"/>
      <c r="B60" s="167"/>
      <c r="C60" s="35"/>
      <c r="D60" s="168"/>
    </row>
    <row r="117" spans="3:5" x14ac:dyDescent="0.2">
      <c r="C117" s="1"/>
    </row>
    <row r="126" spans="3:5" x14ac:dyDescent="0.2">
      <c r="C126" s="2"/>
      <c r="E126" s="2"/>
    </row>
    <row r="132" spans="3:5" x14ac:dyDescent="0.2">
      <c r="E132" s="3"/>
    </row>
    <row r="133" spans="3:5" x14ac:dyDescent="0.2">
      <c r="C133" s="2"/>
      <c r="E133" s="2"/>
    </row>
    <row r="142" spans="3:5" x14ac:dyDescent="0.2">
      <c r="C142" s="1"/>
    </row>
    <row r="375" spans="2:4" x14ac:dyDescent="0.2">
      <c r="B375" s="1"/>
      <c r="D375"/>
    </row>
    <row r="390" spans="4:4" x14ac:dyDescent="0.2">
      <c r="D390"/>
    </row>
  </sheetData>
  <mergeCells count="13">
    <mergeCell ref="A25:B26"/>
    <mergeCell ref="A37:B44"/>
    <mergeCell ref="A45:B52"/>
    <mergeCell ref="A53:B55"/>
    <mergeCell ref="D12:J13"/>
    <mergeCell ref="A12:B17"/>
    <mergeCell ref="A6:B11"/>
    <mergeCell ref="F2:H2"/>
    <mergeCell ref="C12:C13"/>
    <mergeCell ref="A18:B22"/>
    <mergeCell ref="D6:J6"/>
    <mergeCell ref="A5:B5"/>
    <mergeCell ref="A4:B4"/>
  </mergeCells>
  <pageMargins left="0.5" right="0.5" top="0.41" bottom="0.32" header="0" footer="0"/>
  <pageSetup scale="70" orientation="landscape" r:id="rId1"/>
  <headerFooter alignWithMargins="0">
    <oddHeader>&amp;LPage &amp;P of &amp;N&amp;C&amp;"Arial,Bold"KENTUCKY CAREER CENTER MOU BUDGET&amp;RDate printed: &amp;D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2F537-31F4-4B4D-BFD9-8A1D5CACAA65}">
  <dimension ref="A1:X61"/>
  <sheetViews>
    <sheetView topLeftCell="A3" zoomScaleNormal="100" zoomScaleSheetLayoutView="70" workbookViewId="0">
      <selection activeCell="C16" sqref="C16"/>
    </sheetView>
  </sheetViews>
  <sheetFormatPr defaultColWidth="8.85546875" defaultRowHeight="12.75" x14ac:dyDescent="0.2"/>
  <cols>
    <col min="1" max="1" width="32.7109375" style="36" customWidth="1"/>
    <col min="2" max="8" width="12" style="36" customWidth="1"/>
    <col min="9" max="9" width="11.7109375" style="36" customWidth="1"/>
    <col min="10" max="10" width="11.42578125" style="36" customWidth="1"/>
    <col min="11" max="11" width="11.7109375" style="36" customWidth="1"/>
    <col min="12" max="13" width="11.28515625" style="36" customWidth="1"/>
    <col min="14" max="14" width="10.7109375" style="36" customWidth="1"/>
    <col min="15" max="17" width="11.5703125" style="36" customWidth="1"/>
    <col min="18" max="18" width="7.7109375" style="36" customWidth="1"/>
    <col min="19" max="19" width="12.5703125" style="36" customWidth="1"/>
    <col min="20" max="21" width="9.140625" style="36" customWidth="1"/>
    <col min="22" max="16384" width="8.85546875" style="36"/>
  </cols>
  <sheetData>
    <row r="1" spans="1:19" ht="7.15" customHeight="1" x14ac:dyDescent="0.2">
      <c r="A1" s="343"/>
      <c r="B1" s="347"/>
      <c r="C1" s="347"/>
      <c r="D1" s="347"/>
      <c r="E1" s="347"/>
      <c r="F1" s="347"/>
      <c r="G1" s="348"/>
      <c r="H1" s="347"/>
      <c r="I1" s="347"/>
      <c r="J1" s="347"/>
      <c r="K1" s="347"/>
      <c r="L1" s="347"/>
      <c r="M1" s="347"/>
      <c r="N1" s="347"/>
    </row>
    <row r="2" spans="1:19" x14ac:dyDescent="0.2">
      <c r="A2" s="199"/>
      <c r="B2" s="348"/>
      <c r="C2" s="348"/>
      <c r="D2" s="348"/>
      <c r="E2" s="348"/>
      <c r="F2" s="347"/>
      <c r="G2" s="347"/>
      <c r="H2" s="347"/>
      <c r="I2" s="347"/>
      <c r="J2" s="347"/>
      <c r="K2" s="347"/>
      <c r="L2" s="347"/>
      <c r="M2" s="347"/>
      <c r="N2" s="347"/>
    </row>
    <row r="3" spans="1:19" x14ac:dyDescent="0.2">
      <c r="A3" s="199"/>
      <c r="B3" s="348"/>
      <c r="C3" s="348"/>
      <c r="D3" s="348"/>
      <c r="E3" s="348"/>
      <c r="F3" s="347"/>
      <c r="G3" s="347"/>
      <c r="H3" s="347"/>
      <c r="I3" s="347"/>
      <c r="J3" s="347"/>
      <c r="K3" s="347"/>
      <c r="L3" s="347"/>
      <c r="M3" s="347"/>
      <c r="N3" s="347"/>
    </row>
    <row r="4" spans="1:19" x14ac:dyDescent="0.2">
      <c r="E4" s="39" t="s">
        <v>244</v>
      </c>
      <c r="F4" s="38" t="s">
        <v>270</v>
      </c>
      <c r="J4" s="39" t="s">
        <v>68</v>
      </c>
      <c r="K4" s="40">
        <v>45839</v>
      </c>
      <c r="M4" s="36" t="s">
        <v>67</v>
      </c>
      <c r="N4" s="346">
        <v>46203</v>
      </c>
      <c r="S4" s="38"/>
    </row>
    <row r="5" spans="1:19" s="193" customFormat="1" x14ac:dyDescent="0.2">
      <c r="K5" s="345"/>
    </row>
    <row r="6" spans="1:19" x14ac:dyDescent="0.2">
      <c r="A6" s="492" t="s">
        <v>200</v>
      </c>
      <c r="B6" s="492"/>
      <c r="C6" s="492"/>
      <c r="D6" s="492"/>
      <c r="E6" s="492"/>
      <c r="F6" s="492"/>
      <c r="G6" s="492"/>
      <c r="H6" s="492"/>
      <c r="I6" s="492"/>
      <c r="J6" s="492"/>
      <c r="K6" s="492"/>
      <c r="L6" s="492"/>
      <c r="M6" s="492"/>
      <c r="N6" s="492"/>
    </row>
    <row r="7" spans="1:19" ht="9" customHeight="1" x14ac:dyDescent="0.2">
      <c r="A7" s="344"/>
      <c r="B7" s="344"/>
      <c r="C7" s="344"/>
      <c r="D7" s="344"/>
      <c r="E7" s="344"/>
      <c r="F7" s="344"/>
      <c r="G7" s="344"/>
      <c r="H7" s="344"/>
      <c r="I7" s="344"/>
      <c r="J7" s="344"/>
      <c r="K7" s="344"/>
      <c r="L7" s="344"/>
      <c r="M7" s="344"/>
      <c r="N7" s="344"/>
    </row>
    <row r="8" spans="1:19" x14ac:dyDescent="0.2">
      <c r="A8" s="343" t="s">
        <v>66</v>
      </c>
      <c r="B8" s="342"/>
      <c r="C8" s="342"/>
      <c r="D8" s="342"/>
      <c r="E8" s="342"/>
      <c r="F8" s="342"/>
      <c r="G8" s="342"/>
      <c r="H8" s="342"/>
      <c r="I8" s="342"/>
      <c r="J8" s="342"/>
      <c r="K8" s="342"/>
      <c r="L8" s="342"/>
      <c r="M8" s="342"/>
      <c r="N8" s="342"/>
      <c r="O8" s="83"/>
      <c r="P8" s="83"/>
      <c r="Q8" s="83"/>
      <c r="R8" s="83"/>
    </row>
    <row r="9" spans="1:19" x14ac:dyDescent="0.2">
      <c r="A9" s="343" t="s">
        <v>56</v>
      </c>
      <c r="B9" s="342"/>
      <c r="C9" s="342"/>
      <c r="D9" s="342"/>
      <c r="E9" s="342"/>
      <c r="F9" s="342"/>
      <c r="G9" s="342"/>
      <c r="H9" s="342"/>
      <c r="I9" s="342"/>
      <c r="J9" s="342"/>
      <c r="K9" s="342"/>
      <c r="L9" s="342"/>
      <c r="M9" s="342"/>
      <c r="N9" s="342"/>
      <c r="O9" s="83"/>
      <c r="P9" s="83"/>
      <c r="Q9" s="83"/>
      <c r="R9" s="83"/>
    </row>
    <row r="10" spans="1:19" x14ac:dyDescent="0.2">
      <c r="A10" s="341"/>
      <c r="B10" s="341"/>
      <c r="C10" s="341"/>
      <c r="D10" s="341"/>
      <c r="E10" s="341"/>
      <c r="F10" s="341"/>
      <c r="G10" s="341"/>
      <c r="H10" s="341"/>
      <c r="I10" s="341"/>
      <c r="J10" s="341"/>
      <c r="K10" s="341"/>
      <c r="L10" s="341"/>
      <c r="M10" s="341"/>
      <c r="N10" s="341"/>
      <c r="O10" s="85"/>
      <c r="P10" s="85"/>
      <c r="Q10" s="85"/>
      <c r="R10" s="85"/>
      <c r="S10" s="38"/>
    </row>
    <row r="11" spans="1:19" x14ac:dyDescent="0.2">
      <c r="A11" s="86"/>
      <c r="B11" s="87"/>
      <c r="C11" s="87"/>
      <c r="D11" s="87"/>
      <c r="E11" s="87"/>
      <c r="F11" s="87"/>
      <c r="G11" s="87"/>
      <c r="H11" s="87"/>
      <c r="I11" s="87"/>
      <c r="J11" s="87"/>
      <c r="K11" s="87"/>
      <c r="L11" s="87"/>
      <c r="M11" s="87"/>
      <c r="N11" s="87"/>
      <c r="O11" s="88"/>
      <c r="P11" s="103"/>
      <c r="Q11" s="103"/>
      <c r="R11" s="103"/>
      <c r="S11" s="88"/>
    </row>
    <row r="12" spans="1:19" ht="78.75" x14ac:dyDescent="0.2">
      <c r="A12" s="59" t="s">
        <v>9</v>
      </c>
      <c r="B12" s="60" t="s">
        <v>5</v>
      </c>
      <c r="C12" s="44" t="s">
        <v>239</v>
      </c>
      <c r="D12" s="44" t="s">
        <v>202</v>
      </c>
      <c r="E12" s="44" t="s">
        <v>94</v>
      </c>
      <c r="F12" s="44" t="s">
        <v>240</v>
      </c>
      <c r="G12" s="44" t="s">
        <v>255</v>
      </c>
      <c r="H12" s="44" t="s">
        <v>83</v>
      </c>
      <c r="I12" s="44" t="s">
        <v>241</v>
      </c>
      <c r="J12" s="44" t="s">
        <v>242</v>
      </c>
      <c r="K12" s="44" t="s">
        <v>243</v>
      </c>
      <c r="L12" s="44" t="s">
        <v>95</v>
      </c>
      <c r="M12" s="44" t="s">
        <v>96</v>
      </c>
      <c r="N12" s="61" t="s">
        <v>263</v>
      </c>
      <c r="O12" s="44" t="s">
        <v>97</v>
      </c>
      <c r="P12" s="61" t="s">
        <v>250</v>
      </c>
      <c r="Q12" s="61" t="s">
        <v>252</v>
      </c>
      <c r="R12" s="61" t="s">
        <v>63</v>
      </c>
      <c r="S12" s="104" t="s">
        <v>5</v>
      </c>
    </row>
    <row r="13" spans="1:19" x14ac:dyDescent="0.2">
      <c r="A13" s="86" t="s">
        <v>190</v>
      </c>
      <c r="B13" s="87"/>
      <c r="C13" s="303"/>
      <c r="D13" s="303"/>
      <c r="E13" s="303"/>
      <c r="F13" s="303"/>
      <c r="G13" s="303"/>
      <c r="H13" s="303"/>
      <c r="I13" s="303"/>
      <c r="J13" s="303"/>
      <c r="K13" s="303"/>
      <c r="L13" s="303"/>
      <c r="M13" s="303"/>
      <c r="N13" s="303"/>
      <c r="O13" s="304"/>
      <c r="P13" s="305"/>
      <c r="Q13" s="305"/>
      <c r="R13" s="305"/>
      <c r="S13" s="88"/>
    </row>
    <row r="14" spans="1:19" x14ac:dyDescent="0.2">
      <c r="A14" s="330" t="s">
        <v>26</v>
      </c>
      <c r="B14" s="332">
        <f>'C. Cost Sharing'!B16</f>
        <v>1850</v>
      </c>
      <c r="C14" s="340">
        <f>'C. Cost Sharing'!C16</f>
        <v>342.59259259259255</v>
      </c>
      <c r="D14" s="339">
        <f>'C. Cost Sharing'!D16</f>
        <v>182.71604938271605</v>
      </c>
      <c r="E14" s="339">
        <f>'C. Cost Sharing'!E16</f>
        <v>685.18518518518511</v>
      </c>
      <c r="F14" s="339">
        <f>'C. Cost Sharing'!F16</f>
        <v>91.358024691358025</v>
      </c>
      <c r="G14" s="339">
        <f>'C. Cost Sharing'!G16</f>
        <v>91.358024691358025</v>
      </c>
      <c r="H14" s="339">
        <f>'C. Cost Sharing'!H16</f>
        <v>91.358024691358025</v>
      </c>
      <c r="I14" s="339">
        <f>'C. Cost Sharing'!I16</f>
        <v>66.666666666666657</v>
      </c>
      <c r="J14" s="339">
        <f>'C. Cost Sharing'!J16</f>
        <v>0</v>
      </c>
      <c r="K14" s="339">
        <f>'C. Cost Sharing'!K16</f>
        <v>0</v>
      </c>
      <c r="L14" s="339">
        <f>'C. Cost Sharing'!L16</f>
        <v>0</v>
      </c>
      <c r="M14" s="339">
        <f>'C. Cost Sharing'!M16</f>
        <v>0</v>
      </c>
      <c r="N14" s="339">
        <f>'C. Cost Sharing'!N16</f>
        <v>91.358024691358025</v>
      </c>
      <c r="O14" s="339">
        <f>'C. Cost Sharing'!O16</f>
        <v>91.358024691358025</v>
      </c>
      <c r="P14" s="339">
        <f>'C. Cost Sharing'!P16</f>
        <v>0</v>
      </c>
      <c r="Q14" s="339">
        <f>'C. Cost Sharing'!Q16</f>
        <v>69.105319311080621</v>
      </c>
      <c r="R14" s="339">
        <f>'C. Cost Sharing'!R16</f>
        <v>0</v>
      </c>
      <c r="S14" s="319">
        <f t="shared" ref="S14:S20" si="0">SUM(C14:R14)</f>
        <v>1803.055936595031</v>
      </c>
    </row>
    <row r="15" spans="1:19" x14ac:dyDescent="0.2">
      <c r="A15" s="330" t="s">
        <v>191</v>
      </c>
      <c r="B15" s="332">
        <f>'C. Cost Sharing'!B22</f>
        <v>1320</v>
      </c>
      <c r="C15" s="332">
        <f>'C. Cost Sharing'!C22</f>
        <v>357.14285714285711</v>
      </c>
      <c r="D15" s="332">
        <f>'C. Cost Sharing'!D22</f>
        <v>114.28571428571428</v>
      </c>
      <c r="E15" s="332">
        <f>'C. Cost Sharing'!E22</f>
        <v>714.28571428571422</v>
      </c>
      <c r="F15" s="332">
        <f>'C. Cost Sharing'!F22</f>
        <v>21.428571428571427</v>
      </c>
      <c r="G15" s="332">
        <f>'C. Cost Sharing'!G22</f>
        <v>17.142857142857146</v>
      </c>
      <c r="H15" s="332">
        <f>'C. Cost Sharing'!H22</f>
        <v>17.142857142857146</v>
      </c>
      <c r="I15" s="332">
        <f>'C. Cost Sharing'!I22</f>
        <v>21.428571428571427</v>
      </c>
      <c r="J15" s="332">
        <f>'C. Cost Sharing'!J22</f>
        <v>0</v>
      </c>
      <c r="K15" s="332">
        <f>'C. Cost Sharing'!K22</f>
        <v>0</v>
      </c>
      <c r="L15" s="332">
        <f>'C. Cost Sharing'!L22</f>
        <v>0</v>
      </c>
      <c r="M15" s="332">
        <f>'C. Cost Sharing'!M22</f>
        <v>0</v>
      </c>
      <c r="N15" s="332">
        <f>'C. Cost Sharing'!N22</f>
        <v>21.428571428571427</v>
      </c>
      <c r="O15" s="332">
        <f>'C. Cost Sharing'!O22</f>
        <v>35.714285714285715</v>
      </c>
      <c r="P15" s="332">
        <f>'C. Cost Sharing'!P22</f>
        <v>0</v>
      </c>
      <c r="Q15" s="332">
        <f>'C. Cost Sharing'!Q22</f>
        <v>0</v>
      </c>
      <c r="R15" s="332">
        <f>'C. Cost Sharing'!R22</f>
        <v>0</v>
      </c>
      <c r="S15" s="319">
        <f t="shared" si="0"/>
        <v>1319.9999999999995</v>
      </c>
    </row>
    <row r="16" spans="1:19" x14ac:dyDescent="0.2">
      <c r="A16" s="329" t="s">
        <v>106</v>
      </c>
      <c r="B16" s="326">
        <f>'C. Cost Sharing'!B30</f>
        <v>170000</v>
      </c>
      <c r="C16" s="326">
        <f>'C. Cost Sharing'!C30</f>
        <v>37090.909090909088</v>
      </c>
      <c r="D16" s="326">
        <f>'C. Cost Sharing'!D30</f>
        <v>12363.636363636362</v>
      </c>
      <c r="E16" s="326">
        <f>'C. Cost Sharing'!E30</f>
        <v>61818.181818181831</v>
      </c>
      <c r="F16" s="326">
        <f>'C. Cost Sharing'!F30</f>
        <v>6181.8181818181811</v>
      </c>
      <c r="G16" s="326">
        <f>'C. Cost Sharing'!G30</f>
        <v>6181.8181818181811</v>
      </c>
      <c r="H16" s="326">
        <f>'C. Cost Sharing'!H30</f>
        <v>6181.8181818181811</v>
      </c>
      <c r="I16" s="326">
        <f>'C. Cost Sharing'!I30</f>
        <v>12363.636363636362</v>
      </c>
      <c r="J16" s="326">
        <f>'C. Cost Sharing'!J30</f>
        <v>0</v>
      </c>
      <c r="K16" s="326">
        <f>'C. Cost Sharing'!K30</f>
        <v>0</v>
      </c>
      <c r="L16" s="326">
        <f>'C. Cost Sharing'!L30</f>
        <v>0</v>
      </c>
      <c r="M16" s="326">
        <f>'C. Cost Sharing'!M30</f>
        <v>0</v>
      </c>
      <c r="N16" s="326">
        <f>'C. Cost Sharing'!N30</f>
        <v>3090.9090909090905</v>
      </c>
      <c r="O16" s="338">
        <f>'C. Cost Sharing'!O30</f>
        <v>12363.636363636362</v>
      </c>
      <c r="P16" s="338">
        <f>'C. Cost Sharing'!P30</f>
        <v>0</v>
      </c>
      <c r="Q16" s="338">
        <f>'C. Cost Sharing'!Q30</f>
        <v>0</v>
      </c>
      <c r="R16" s="326">
        <f>'C. Cost Sharing'!R30</f>
        <v>0</v>
      </c>
      <c r="S16" s="319">
        <f t="shared" si="0"/>
        <v>157636.36363636362</v>
      </c>
    </row>
    <row r="17" spans="1:19" x14ac:dyDescent="0.2">
      <c r="A17" s="329" t="s">
        <v>57</v>
      </c>
      <c r="B17" s="326">
        <f>'C. Cost Sharing'!B43</f>
        <v>25700</v>
      </c>
      <c r="C17" s="326">
        <f>'C. Cost Sharing'!C43</f>
        <v>6953.4632034632023</v>
      </c>
      <c r="D17" s="326">
        <f>'C. Cost Sharing'!D43</f>
        <v>2225.1082251082248</v>
      </c>
      <c r="E17" s="326">
        <f>'C. Cost Sharing'!E43</f>
        <v>13906.926406926405</v>
      </c>
      <c r="F17" s="326">
        <f>'C. Cost Sharing'!F43</f>
        <v>417.20779220779218</v>
      </c>
      <c r="G17" s="326">
        <f>'C. Cost Sharing'!G43</f>
        <v>333.76623376623382</v>
      </c>
      <c r="H17" s="326">
        <f>'C. Cost Sharing'!H43</f>
        <v>333.76623376623382</v>
      </c>
      <c r="I17" s="326">
        <f>'C. Cost Sharing'!I43</f>
        <v>417.20779220779218</v>
      </c>
      <c r="J17" s="326">
        <f>'C. Cost Sharing'!J43</f>
        <v>0</v>
      </c>
      <c r="K17" s="326">
        <f>'C. Cost Sharing'!K43</f>
        <v>0</v>
      </c>
      <c r="L17" s="326">
        <f>'C. Cost Sharing'!L43</f>
        <v>0</v>
      </c>
      <c r="M17" s="326">
        <f>'C. Cost Sharing'!M43</f>
        <v>0</v>
      </c>
      <c r="N17" s="326">
        <f>'C. Cost Sharing'!N43</f>
        <v>417.20779220779218</v>
      </c>
      <c r="O17" s="326">
        <f>'C. Cost Sharing'!O43</f>
        <v>695.34632034632045</v>
      </c>
      <c r="P17" s="326">
        <f>'C. Cost Sharing'!P43</f>
        <v>0</v>
      </c>
      <c r="Q17" s="326">
        <f>'C. Cost Sharing'!Q43</f>
        <v>0</v>
      </c>
      <c r="R17" s="326">
        <f>'C. Cost Sharing'!R43</f>
        <v>0</v>
      </c>
      <c r="S17" s="319">
        <f t="shared" si="0"/>
        <v>25699.999999999993</v>
      </c>
    </row>
    <row r="18" spans="1:19" x14ac:dyDescent="0.2">
      <c r="A18" s="329" t="s">
        <v>58</v>
      </c>
      <c r="B18" s="326">
        <f>'C. Cost Sharing'!B52</f>
        <v>11875</v>
      </c>
      <c r="C18" s="326">
        <f>'C. Cost Sharing'!C52</f>
        <v>3212.9329004329002</v>
      </c>
      <c r="D18" s="326">
        <f>'C. Cost Sharing'!D52</f>
        <v>1028.138528138528</v>
      </c>
      <c r="E18" s="326">
        <f>'C. Cost Sharing'!E52</f>
        <v>6425.8658008658003</v>
      </c>
      <c r="F18" s="326">
        <f>'C. Cost Sharing'!F52</f>
        <v>192.77597402597399</v>
      </c>
      <c r="G18" s="326">
        <f>'C. Cost Sharing'!G52</f>
        <v>154.22077922077924</v>
      </c>
      <c r="H18" s="326">
        <f>'C. Cost Sharing'!H52</f>
        <v>154.22077922077924</v>
      </c>
      <c r="I18" s="326">
        <f>'C. Cost Sharing'!I52</f>
        <v>192.77597402597399</v>
      </c>
      <c r="J18" s="326">
        <f>'C. Cost Sharing'!J52</f>
        <v>0</v>
      </c>
      <c r="K18" s="326">
        <f>'C. Cost Sharing'!K52</f>
        <v>0</v>
      </c>
      <c r="L18" s="326">
        <f>'C. Cost Sharing'!L52</f>
        <v>0</v>
      </c>
      <c r="M18" s="326">
        <f>'C. Cost Sharing'!M52</f>
        <v>0</v>
      </c>
      <c r="N18" s="326">
        <f>'C. Cost Sharing'!N52</f>
        <v>192.77597402597399</v>
      </c>
      <c r="O18" s="326">
        <f>'C. Cost Sharing'!O52</f>
        <v>321.29329004329003</v>
      </c>
      <c r="P18" s="326">
        <f>'C. Cost Sharing'!P52</f>
        <v>0</v>
      </c>
      <c r="Q18" s="326">
        <f>'C. Cost Sharing'!Q52</f>
        <v>0</v>
      </c>
      <c r="R18" s="326">
        <f>'C. Cost Sharing'!R52</f>
        <v>0</v>
      </c>
      <c r="S18" s="319">
        <f t="shared" si="0"/>
        <v>11874.999999999998</v>
      </c>
    </row>
    <row r="19" spans="1:19" x14ac:dyDescent="0.2">
      <c r="A19" s="327" t="s">
        <v>50</v>
      </c>
      <c r="B19" s="326">
        <f>'C. Cost Sharing'!B61</f>
        <v>8800</v>
      </c>
      <c r="C19" s="337">
        <f>'C. Cost Sharing'!C61</f>
        <v>1629.6296296296296</v>
      </c>
      <c r="D19" s="337">
        <f>'C. Cost Sharing'!D61</f>
        <v>869.13580246913568</v>
      </c>
      <c r="E19" s="337">
        <f>'C. Cost Sharing'!E61</f>
        <v>3259.2592592592591</v>
      </c>
      <c r="F19" s="337">
        <f>'C. Cost Sharing'!F61</f>
        <v>434.56790123456784</v>
      </c>
      <c r="G19" s="337">
        <f>'C. Cost Sharing'!G61</f>
        <v>434.56790123456784</v>
      </c>
      <c r="H19" s="337">
        <f>'C. Cost Sharing'!H61</f>
        <v>434.56790123456784</v>
      </c>
      <c r="I19" s="337">
        <f>'C. Cost Sharing'!I61</f>
        <v>434.56790123456784</v>
      </c>
      <c r="J19" s="337">
        <f>'C. Cost Sharing'!J61</f>
        <v>0</v>
      </c>
      <c r="K19" s="337">
        <f>'C. Cost Sharing'!K61</f>
        <v>0</v>
      </c>
      <c r="L19" s="337">
        <f>'C. Cost Sharing'!L61</f>
        <v>0</v>
      </c>
      <c r="M19" s="337">
        <f>'C. Cost Sharing'!M61</f>
        <v>0</v>
      </c>
      <c r="N19" s="337">
        <f>'C. Cost Sharing'!N61</f>
        <v>434.56790123456784</v>
      </c>
      <c r="O19" s="337">
        <f>'C. Cost Sharing'!O61</f>
        <v>434.56790123456784</v>
      </c>
      <c r="P19" s="337">
        <f>'C. Cost Sharing'!P61</f>
        <v>0</v>
      </c>
      <c r="Q19" s="337">
        <f>'C. Cost Sharing'!Q61</f>
        <v>434.56790123456784</v>
      </c>
      <c r="R19" s="337">
        <f>'C. Cost Sharing'!R61</f>
        <v>0</v>
      </c>
      <c r="S19" s="319">
        <f t="shared" si="0"/>
        <v>8800.0000000000018</v>
      </c>
    </row>
    <row r="20" spans="1:19" x14ac:dyDescent="0.2">
      <c r="A20" s="327" t="s">
        <v>59</v>
      </c>
      <c r="B20" s="337">
        <f>'C. Cost Sharing'!B66</f>
        <v>1550</v>
      </c>
      <c r="C20" s="337">
        <f>'C. Cost Sharing'!C66</f>
        <v>287.03703703703707</v>
      </c>
      <c r="D20" s="337">
        <f>'C. Cost Sharing'!D66</f>
        <v>153.08641975308643</v>
      </c>
      <c r="E20" s="337">
        <f>'C. Cost Sharing'!E66</f>
        <v>574.07407407407413</v>
      </c>
      <c r="F20" s="337">
        <f>'C. Cost Sharing'!F66</f>
        <v>76.543209876543216</v>
      </c>
      <c r="G20" s="337">
        <f>'C. Cost Sharing'!G66</f>
        <v>76.543209876543216</v>
      </c>
      <c r="H20" s="337">
        <f>'C. Cost Sharing'!H66</f>
        <v>76.543209876543216</v>
      </c>
      <c r="I20" s="337">
        <f>'C. Cost Sharing'!I66</f>
        <v>76.543209876543216</v>
      </c>
      <c r="J20" s="337">
        <f>'C. Cost Sharing'!J66</f>
        <v>0</v>
      </c>
      <c r="K20" s="337">
        <f>'C. Cost Sharing'!K66</f>
        <v>0</v>
      </c>
      <c r="L20" s="337">
        <f>'C. Cost Sharing'!L66</f>
        <v>0</v>
      </c>
      <c r="M20" s="337">
        <f>'C. Cost Sharing'!M66</f>
        <v>0</v>
      </c>
      <c r="N20" s="337">
        <f>'C. Cost Sharing'!N66</f>
        <v>76.543209876543216</v>
      </c>
      <c r="O20" s="337">
        <f>'C. Cost Sharing'!O66</f>
        <v>76.543209876543216</v>
      </c>
      <c r="P20" s="337">
        <f>'C. Cost Sharing'!P66</f>
        <v>0</v>
      </c>
      <c r="Q20" s="337">
        <f>'C. Cost Sharing'!Q66</f>
        <v>76.543209876543216</v>
      </c>
      <c r="R20" s="337">
        <f>'C. Cost Sharing'!R66</f>
        <v>0</v>
      </c>
      <c r="S20" s="336">
        <f t="shared" si="0"/>
        <v>1550</v>
      </c>
    </row>
    <row r="21" spans="1:19" x14ac:dyDescent="0.2">
      <c r="A21" s="325" t="s">
        <v>4</v>
      </c>
      <c r="B21" s="311">
        <f t="shared" ref="B21:S21" si="1">SUM(B14:B20)</f>
        <v>221095</v>
      </c>
      <c r="C21" s="311">
        <f t="shared" si="1"/>
        <v>49873.707311207298</v>
      </c>
      <c r="D21" s="311">
        <f t="shared" si="1"/>
        <v>16936.107102773767</v>
      </c>
      <c r="E21" s="311">
        <f t="shared" si="1"/>
        <v>87383.778258778257</v>
      </c>
      <c r="F21" s="311">
        <f t="shared" si="1"/>
        <v>7415.6996552829887</v>
      </c>
      <c r="G21" s="311">
        <f t="shared" si="1"/>
        <v>7289.4171877505205</v>
      </c>
      <c r="H21" s="311">
        <f t="shared" si="1"/>
        <v>7289.4171877505205</v>
      </c>
      <c r="I21" s="311">
        <f t="shared" si="1"/>
        <v>13572.826479076477</v>
      </c>
      <c r="J21" s="311">
        <f t="shared" si="1"/>
        <v>0</v>
      </c>
      <c r="K21" s="311">
        <f t="shared" si="1"/>
        <v>0</v>
      </c>
      <c r="L21" s="311">
        <f t="shared" si="1"/>
        <v>0</v>
      </c>
      <c r="M21" s="311">
        <f t="shared" si="1"/>
        <v>0</v>
      </c>
      <c r="N21" s="311">
        <f t="shared" si="1"/>
        <v>4324.7905643738968</v>
      </c>
      <c r="O21" s="335">
        <f t="shared" si="1"/>
        <v>14018.459395542726</v>
      </c>
      <c r="P21" s="335">
        <f t="shared" si="1"/>
        <v>0</v>
      </c>
      <c r="Q21" s="335">
        <f t="shared" si="1"/>
        <v>580.21643042219171</v>
      </c>
      <c r="R21" s="311">
        <f t="shared" si="1"/>
        <v>0</v>
      </c>
      <c r="S21" s="311">
        <f t="shared" si="1"/>
        <v>208684.41957295864</v>
      </c>
    </row>
    <row r="22" spans="1:19" ht="21" customHeight="1" x14ac:dyDescent="0.2">
      <c r="A22" s="540" t="s">
        <v>190</v>
      </c>
      <c r="B22" s="541"/>
      <c r="C22" s="541"/>
      <c r="D22" s="541"/>
      <c r="E22" s="541"/>
      <c r="F22" s="541"/>
      <c r="G22" s="541"/>
      <c r="H22" s="541"/>
      <c r="I22" s="541"/>
      <c r="J22" s="541"/>
      <c r="K22" s="541"/>
      <c r="L22" s="541"/>
      <c r="M22" s="541"/>
      <c r="N22" s="542"/>
      <c r="O22" s="306"/>
      <c r="P22" s="307"/>
      <c r="Q22" s="307"/>
      <c r="R22" s="307"/>
      <c r="S22" s="334"/>
    </row>
    <row r="23" spans="1:19" x14ac:dyDescent="0.2">
      <c r="A23" s="330" t="s">
        <v>26</v>
      </c>
      <c r="B23" s="332"/>
      <c r="C23" s="332"/>
      <c r="D23" s="332"/>
      <c r="E23" s="332"/>
      <c r="F23" s="332"/>
      <c r="G23" s="332"/>
      <c r="H23" s="332"/>
      <c r="I23" s="332"/>
      <c r="J23" s="332"/>
      <c r="K23" s="332"/>
      <c r="L23" s="332"/>
      <c r="M23" s="332"/>
      <c r="N23" s="333"/>
      <c r="O23" s="333"/>
      <c r="P23" s="333"/>
      <c r="Q23" s="333"/>
      <c r="R23" s="333"/>
      <c r="S23" s="319">
        <f t="shared" ref="S23:S30" si="2">SUM(C23:R23)</f>
        <v>0</v>
      </c>
    </row>
    <row r="24" spans="1:19" x14ac:dyDescent="0.2">
      <c r="A24" s="330" t="s">
        <v>191</v>
      </c>
      <c r="B24" s="332"/>
      <c r="C24" s="332"/>
      <c r="D24" s="332"/>
      <c r="E24" s="332"/>
      <c r="F24" s="332"/>
      <c r="G24" s="332"/>
      <c r="H24" s="332"/>
      <c r="I24" s="332"/>
      <c r="J24" s="332"/>
      <c r="K24" s="332"/>
      <c r="L24" s="332"/>
      <c r="M24" s="332"/>
      <c r="N24" s="332"/>
      <c r="O24" s="332"/>
      <c r="P24" s="332"/>
      <c r="Q24" s="332"/>
      <c r="R24" s="332"/>
      <c r="S24" s="319">
        <f t="shared" si="2"/>
        <v>0</v>
      </c>
    </row>
    <row r="25" spans="1:19" x14ac:dyDescent="0.2">
      <c r="A25" s="329" t="s">
        <v>106</v>
      </c>
      <c r="B25" s="326"/>
      <c r="C25" s="326"/>
      <c r="D25" s="326"/>
      <c r="E25" s="326"/>
      <c r="F25" s="326"/>
      <c r="G25" s="326"/>
      <c r="H25" s="326"/>
      <c r="I25" s="326"/>
      <c r="J25" s="326"/>
      <c r="K25" s="326"/>
      <c r="L25" s="326"/>
      <c r="M25" s="326"/>
      <c r="N25" s="328"/>
      <c r="O25" s="328"/>
      <c r="P25" s="328"/>
      <c r="Q25" s="328"/>
      <c r="R25" s="328"/>
      <c r="S25" s="319">
        <f t="shared" si="2"/>
        <v>0</v>
      </c>
    </row>
    <row r="26" spans="1:19" x14ac:dyDescent="0.2">
      <c r="A26" s="329" t="s">
        <v>57</v>
      </c>
      <c r="B26" s="326"/>
      <c r="C26" s="326"/>
      <c r="D26" s="326"/>
      <c r="E26" s="326"/>
      <c r="F26" s="326"/>
      <c r="G26" s="326"/>
      <c r="H26" s="326"/>
      <c r="I26" s="331"/>
      <c r="J26" s="326"/>
      <c r="K26" s="326"/>
      <c r="L26" s="326"/>
      <c r="M26" s="326"/>
      <c r="N26" s="328"/>
      <c r="O26" s="328"/>
      <c r="P26" s="328"/>
      <c r="Q26" s="328"/>
      <c r="R26" s="328"/>
      <c r="S26" s="319">
        <f t="shared" si="2"/>
        <v>0</v>
      </c>
    </row>
    <row r="27" spans="1:19" x14ac:dyDescent="0.2">
      <c r="A27" s="329" t="s">
        <v>58</v>
      </c>
      <c r="B27" s="326"/>
      <c r="C27" s="326"/>
      <c r="D27" s="326"/>
      <c r="E27" s="326"/>
      <c r="F27" s="326"/>
      <c r="G27" s="326"/>
      <c r="H27" s="326"/>
      <c r="I27" s="326"/>
      <c r="J27" s="326"/>
      <c r="K27" s="326"/>
      <c r="L27" s="326"/>
      <c r="M27" s="326"/>
      <c r="N27" s="328"/>
      <c r="O27" s="328"/>
      <c r="P27" s="328"/>
      <c r="Q27" s="328"/>
      <c r="R27" s="328"/>
      <c r="S27" s="319">
        <f t="shared" si="2"/>
        <v>0</v>
      </c>
    </row>
    <row r="28" spans="1:19" x14ac:dyDescent="0.2">
      <c r="A28" s="327" t="s">
        <v>50</v>
      </c>
      <c r="B28" s="326"/>
      <c r="C28" s="326"/>
      <c r="D28" s="326"/>
      <c r="E28" s="326"/>
      <c r="F28" s="326"/>
      <c r="G28" s="326"/>
      <c r="H28" s="326"/>
      <c r="I28" s="326"/>
      <c r="J28" s="326"/>
      <c r="K28" s="326"/>
      <c r="L28" s="326"/>
      <c r="M28" s="326"/>
      <c r="N28" s="326"/>
      <c r="O28" s="326"/>
      <c r="P28" s="326"/>
      <c r="Q28" s="326"/>
      <c r="R28" s="326"/>
      <c r="S28" s="319">
        <f t="shared" si="2"/>
        <v>0</v>
      </c>
    </row>
    <row r="29" spans="1:19" x14ac:dyDescent="0.2">
      <c r="A29" s="327" t="s">
        <v>59</v>
      </c>
      <c r="B29" s="326"/>
      <c r="C29" s="326"/>
      <c r="D29" s="326"/>
      <c r="E29" s="326"/>
      <c r="F29" s="326"/>
      <c r="G29" s="326"/>
      <c r="H29" s="326"/>
      <c r="I29" s="326"/>
      <c r="J29" s="326"/>
      <c r="K29" s="326"/>
      <c r="L29" s="326"/>
      <c r="M29" s="326"/>
      <c r="N29" s="326"/>
      <c r="O29" s="326"/>
      <c r="P29" s="326"/>
      <c r="Q29" s="326"/>
      <c r="R29" s="326"/>
      <c r="S29" s="319">
        <f t="shared" si="2"/>
        <v>0</v>
      </c>
    </row>
    <row r="30" spans="1:19" x14ac:dyDescent="0.2">
      <c r="A30" s="325" t="s">
        <v>4</v>
      </c>
      <c r="B30" s="311"/>
      <c r="C30" s="311"/>
      <c r="D30" s="311"/>
      <c r="E30" s="311"/>
      <c r="F30" s="311"/>
      <c r="G30" s="311"/>
      <c r="H30" s="311"/>
      <c r="I30" s="311"/>
      <c r="J30" s="311"/>
      <c r="K30" s="311"/>
      <c r="L30" s="311"/>
      <c r="M30" s="311"/>
      <c r="N30" s="324"/>
      <c r="O30" s="324"/>
      <c r="P30" s="324"/>
      <c r="Q30" s="324"/>
      <c r="R30" s="324"/>
      <c r="S30" s="319">
        <f t="shared" si="2"/>
        <v>0</v>
      </c>
    </row>
    <row r="31" spans="1:19" ht="21" customHeight="1" x14ac:dyDescent="0.2">
      <c r="A31" s="537" t="s">
        <v>190</v>
      </c>
      <c r="B31" s="538"/>
      <c r="C31" s="538"/>
      <c r="D31" s="538"/>
      <c r="E31" s="538"/>
      <c r="F31" s="538"/>
      <c r="G31" s="538"/>
      <c r="H31" s="538"/>
      <c r="I31" s="538"/>
      <c r="J31" s="538"/>
      <c r="K31" s="538"/>
      <c r="L31" s="538"/>
      <c r="M31" s="538"/>
      <c r="N31" s="539"/>
      <c r="O31" s="88"/>
      <c r="P31" s="103"/>
      <c r="Q31" s="103"/>
      <c r="R31" s="103"/>
      <c r="S31" s="88"/>
    </row>
    <row r="32" spans="1:19" x14ac:dyDescent="0.2">
      <c r="A32" s="329" t="s">
        <v>26</v>
      </c>
      <c r="B32" s="326"/>
      <c r="C32" s="326"/>
      <c r="D32" s="326"/>
      <c r="E32" s="326"/>
      <c r="F32" s="326"/>
      <c r="G32" s="326"/>
      <c r="H32" s="326"/>
      <c r="I32" s="326"/>
      <c r="J32" s="326"/>
      <c r="K32" s="326"/>
      <c r="L32" s="326"/>
      <c r="M32" s="326"/>
      <c r="N32" s="328"/>
      <c r="O32" s="328"/>
      <c r="P32" s="328"/>
      <c r="Q32" s="328"/>
      <c r="R32" s="328"/>
      <c r="S32" s="319">
        <f t="shared" ref="S32:S39" si="3">SUM(C32:R32)</f>
        <v>0</v>
      </c>
    </row>
    <row r="33" spans="1:19" x14ac:dyDescent="0.2">
      <c r="A33" s="330" t="s">
        <v>191</v>
      </c>
      <c r="B33" s="326"/>
      <c r="C33" s="326"/>
      <c r="D33" s="326"/>
      <c r="E33" s="326"/>
      <c r="F33" s="326"/>
      <c r="G33" s="326"/>
      <c r="H33" s="326"/>
      <c r="I33" s="326"/>
      <c r="J33" s="326"/>
      <c r="K33" s="326"/>
      <c r="L33" s="326"/>
      <c r="M33" s="326"/>
      <c r="N33" s="326"/>
      <c r="O33" s="326"/>
      <c r="P33" s="326"/>
      <c r="Q33" s="326"/>
      <c r="R33" s="326"/>
      <c r="S33" s="319">
        <f t="shared" si="3"/>
        <v>0</v>
      </c>
    </row>
    <row r="34" spans="1:19" x14ac:dyDescent="0.2">
      <c r="A34" s="329" t="s">
        <v>107</v>
      </c>
      <c r="B34" s="326"/>
      <c r="C34" s="326"/>
      <c r="D34" s="326"/>
      <c r="E34" s="326"/>
      <c r="F34" s="326"/>
      <c r="G34" s="326"/>
      <c r="H34" s="326"/>
      <c r="I34" s="326"/>
      <c r="J34" s="326"/>
      <c r="K34" s="326"/>
      <c r="L34" s="326"/>
      <c r="M34" s="326"/>
      <c r="N34" s="328"/>
      <c r="O34" s="328"/>
      <c r="P34" s="328"/>
      <c r="Q34" s="328"/>
      <c r="R34" s="328"/>
      <c r="S34" s="319">
        <f t="shared" si="3"/>
        <v>0</v>
      </c>
    </row>
    <row r="35" spans="1:19" x14ac:dyDescent="0.2">
      <c r="A35" s="329" t="s">
        <v>57</v>
      </c>
      <c r="B35" s="326"/>
      <c r="C35" s="326"/>
      <c r="D35" s="326"/>
      <c r="E35" s="326"/>
      <c r="F35" s="326"/>
      <c r="G35" s="326"/>
      <c r="H35" s="326"/>
      <c r="I35" s="326"/>
      <c r="J35" s="326"/>
      <c r="K35" s="326"/>
      <c r="L35" s="326"/>
      <c r="M35" s="326"/>
      <c r="N35" s="328"/>
      <c r="O35" s="328"/>
      <c r="P35" s="328"/>
      <c r="Q35" s="328"/>
      <c r="R35" s="328"/>
      <c r="S35" s="319">
        <f t="shared" si="3"/>
        <v>0</v>
      </c>
    </row>
    <row r="36" spans="1:19" x14ac:dyDescent="0.2">
      <c r="A36" s="329" t="s">
        <v>58</v>
      </c>
      <c r="B36" s="326"/>
      <c r="C36" s="326"/>
      <c r="D36" s="326"/>
      <c r="E36" s="326"/>
      <c r="F36" s="326"/>
      <c r="G36" s="326"/>
      <c r="H36" s="326"/>
      <c r="I36" s="326"/>
      <c r="J36" s="326"/>
      <c r="K36" s="326"/>
      <c r="L36" s="326"/>
      <c r="M36" s="326"/>
      <c r="N36" s="328"/>
      <c r="O36" s="328"/>
      <c r="P36" s="328"/>
      <c r="Q36" s="328"/>
      <c r="R36" s="328"/>
      <c r="S36" s="319">
        <f t="shared" si="3"/>
        <v>0</v>
      </c>
    </row>
    <row r="37" spans="1:19" x14ac:dyDescent="0.2">
      <c r="A37" s="327" t="s">
        <v>50</v>
      </c>
      <c r="B37" s="326"/>
      <c r="C37" s="326"/>
      <c r="D37" s="326"/>
      <c r="E37" s="326"/>
      <c r="F37" s="326"/>
      <c r="G37" s="326"/>
      <c r="H37" s="326"/>
      <c r="I37" s="326"/>
      <c r="J37" s="326"/>
      <c r="K37" s="326"/>
      <c r="L37" s="326"/>
      <c r="M37" s="326"/>
      <c r="N37" s="326"/>
      <c r="O37" s="326"/>
      <c r="P37" s="326"/>
      <c r="Q37" s="326"/>
      <c r="R37" s="326"/>
      <c r="S37" s="319">
        <f t="shared" si="3"/>
        <v>0</v>
      </c>
    </row>
    <row r="38" spans="1:19" x14ac:dyDescent="0.2">
      <c r="A38" s="327" t="s">
        <v>59</v>
      </c>
      <c r="B38" s="326"/>
      <c r="C38" s="326"/>
      <c r="D38" s="326"/>
      <c r="E38" s="326"/>
      <c r="F38" s="326"/>
      <c r="G38" s="326"/>
      <c r="H38" s="326"/>
      <c r="I38" s="326"/>
      <c r="J38" s="326"/>
      <c r="K38" s="326"/>
      <c r="L38" s="326"/>
      <c r="M38" s="326"/>
      <c r="N38" s="326"/>
      <c r="O38" s="326"/>
      <c r="P38" s="326"/>
      <c r="Q38" s="326"/>
      <c r="R38" s="326"/>
      <c r="S38" s="319">
        <f t="shared" si="3"/>
        <v>0</v>
      </c>
    </row>
    <row r="39" spans="1:19" x14ac:dyDescent="0.2">
      <c r="A39" s="325" t="s">
        <v>4</v>
      </c>
      <c r="B39" s="311"/>
      <c r="C39" s="311"/>
      <c r="D39" s="311"/>
      <c r="E39" s="311"/>
      <c r="F39" s="311"/>
      <c r="G39" s="311"/>
      <c r="H39" s="311"/>
      <c r="I39" s="311"/>
      <c r="J39" s="311"/>
      <c r="K39" s="311"/>
      <c r="L39" s="311"/>
      <c r="M39" s="311"/>
      <c r="N39" s="324"/>
      <c r="O39" s="324"/>
      <c r="P39" s="324"/>
      <c r="Q39" s="324"/>
      <c r="R39" s="324"/>
      <c r="S39" s="319">
        <f t="shared" si="3"/>
        <v>0</v>
      </c>
    </row>
    <row r="40" spans="1:19" ht="18.600000000000001" customHeight="1" x14ac:dyDescent="0.2">
      <c r="A40" s="537" t="s">
        <v>190</v>
      </c>
      <c r="B40" s="538"/>
      <c r="C40" s="538"/>
      <c r="D40" s="538"/>
      <c r="E40" s="538"/>
      <c r="F40" s="538"/>
      <c r="G40" s="538"/>
      <c r="H40" s="538"/>
      <c r="I40" s="538"/>
      <c r="J40" s="538"/>
      <c r="K40" s="538"/>
      <c r="L40" s="538"/>
      <c r="M40" s="538"/>
      <c r="N40" s="539"/>
      <c r="O40" s="88"/>
      <c r="P40" s="103"/>
      <c r="Q40" s="103"/>
      <c r="R40" s="103"/>
      <c r="S40" s="323"/>
    </row>
    <row r="41" spans="1:19" x14ac:dyDescent="0.2">
      <c r="A41" s="329" t="s">
        <v>26</v>
      </c>
      <c r="B41" s="326"/>
      <c r="C41" s="326"/>
      <c r="D41" s="326"/>
      <c r="E41" s="326"/>
      <c r="F41" s="326"/>
      <c r="G41" s="326"/>
      <c r="H41" s="326"/>
      <c r="I41" s="326"/>
      <c r="J41" s="326"/>
      <c r="K41" s="326"/>
      <c r="L41" s="326"/>
      <c r="M41" s="326"/>
      <c r="N41" s="328"/>
      <c r="O41" s="328"/>
      <c r="P41" s="328"/>
      <c r="Q41" s="328"/>
      <c r="R41" s="328"/>
      <c r="S41" s="319">
        <f t="shared" ref="S41:S48" si="4">SUM(C41:R41)</f>
        <v>0</v>
      </c>
    </row>
    <row r="42" spans="1:19" x14ac:dyDescent="0.2">
      <c r="A42" s="330" t="s">
        <v>191</v>
      </c>
      <c r="B42" s="326"/>
      <c r="C42" s="326"/>
      <c r="D42" s="326"/>
      <c r="E42" s="326"/>
      <c r="F42" s="326"/>
      <c r="G42" s="326"/>
      <c r="H42" s="326"/>
      <c r="I42" s="326"/>
      <c r="J42" s="326"/>
      <c r="K42" s="326"/>
      <c r="L42" s="326"/>
      <c r="M42" s="326"/>
      <c r="N42" s="326"/>
      <c r="O42" s="326"/>
      <c r="P42" s="326"/>
      <c r="Q42" s="326"/>
      <c r="R42" s="326"/>
      <c r="S42" s="319">
        <f t="shared" si="4"/>
        <v>0</v>
      </c>
    </row>
    <row r="43" spans="1:19" x14ac:dyDescent="0.2">
      <c r="A43" s="329" t="s">
        <v>106</v>
      </c>
      <c r="B43" s="326"/>
      <c r="C43" s="326"/>
      <c r="D43" s="326"/>
      <c r="E43" s="326"/>
      <c r="F43" s="326"/>
      <c r="G43" s="326"/>
      <c r="H43" s="326"/>
      <c r="I43" s="326"/>
      <c r="J43" s="326"/>
      <c r="K43" s="326"/>
      <c r="L43" s="326"/>
      <c r="M43" s="326"/>
      <c r="N43" s="328"/>
      <c r="O43" s="328"/>
      <c r="P43" s="328"/>
      <c r="Q43" s="328"/>
      <c r="R43" s="328"/>
      <c r="S43" s="319">
        <f t="shared" si="4"/>
        <v>0</v>
      </c>
    </row>
    <row r="44" spans="1:19" x14ac:dyDescent="0.2">
      <c r="A44" s="329" t="s">
        <v>57</v>
      </c>
      <c r="B44" s="326"/>
      <c r="C44" s="326"/>
      <c r="D44" s="326"/>
      <c r="E44" s="326"/>
      <c r="F44" s="326"/>
      <c r="G44" s="326"/>
      <c r="H44" s="326"/>
      <c r="I44" s="326"/>
      <c r="J44" s="326"/>
      <c r="K44" s="326"/>
      <c r="L44" s="326"/>
      <c r="M44" s="326"/>
      <c r="N44" s="328"/>
      <c r="O44" s="328"/>
      <c r="P44" s="328"/>
      <c r="Q44" s="328"/>
      <c r="R44" s="328"/>
      <c r="S44" s="319">
        <f t="shared" si="4"/>
        <v>0</v>
      </c>
    </row>
    <row r="45" spans="1:19" x14ac:dyDescent="0.2">
      <c r="A45" s="329" t="s">
        <v>58</v>
      </c>
      <c r="B45" s="326"/>
      <c r="C45" s="326"/>
      <c r="D45" s="326"/>
      <c r="E45" s="326"/>
      <c r="F45" s="326"/>
      <c r="G45" s="326"/>
      <c r="H45" s="326"/>
      <c r="I45" s="326"/>
      <c r="J45" s="326"/>
      <c r="K45" s="326"/>
      <c r="L45" s="326"/>
      <c r="M45" s="326"/>
      <c r="N45" s="328"/>
      <c r="O45" s="328"/>
      <c r="P45" s="328"/>
      <c r="Q45" s="328"/>
      <c r="R45" s="328"/>
      <c r="S45" s="319">
        <f t="shared" si="4"/>
        <v>0</v>
      </c>
    </row>
    <row r="46" spans="1:19" x14ac:dyDescent="0.2">
      <c r="A46" s="327" t="s">
        <v>50</v>
      </c>
      <c r="B46" s="326"/>
      <c r="C46" s="326"/>
      <c r="D46" s="326"/>
      <c r="E46" s="326"/>
      <c r="F46" s="326"/>
      <c r="G46" s="326"/>
      <c r="H46" s="326"/>
      <c r="I46" s="326"/>
      <c r="J46" s="326"/>
      <c r="K46" s="326"/>
      <c r="L46" s="326"/>
      <c r="M46" s="326"/>
      <c r="N46" s="326"/>
      <c r="O46" s="326"/>
      <c r="P46" s="326"/>
      <c r="Q46" s="326"/>
      <c r="R46" s="326"/>
      <c r="S46" s="319">
        <f t="shared" si="4"/>
        <v>0</v>
      </c>
    </row>
    <row r="47" spans="1:19" x14ac:dyDescent="0.2">
      <c r="A47" s="327" t="s">
        <v>59</v>
      </c>
      <c r="B47" s="326"/>
      <c r="C47" s="326"/>
      <c r="D47" s="326"/>
      <c r="E47" s="326"/>
      <c r="F47" s="326"/>
      <c r="G47" s="326"/>
      <c r="H47" s="326"/>
      <c r="I47" s="326"/>
      <c r="J47" s="326"/>
      <c r="K47" s="326"/>
      <c r="L47" s="326"/>
      <c r="M47" s="326"/>
      <c r="N47" s="326"/>
      <c r="O47" s="326"/>
      <c r="P47" s="326"/>
      <c r="Q47" s="326"/>
      <c r="R47" s="326"/>
      <c r="S47" s="319">
        <f t="shared" si="4"/>
        <v>0</v>
      </c>
    </row>
    <row r="48" spans="1:19" x14ac:dyDescent="0.2">
      <c r="A48" s="325" t="s">
        <v>4</v>
      </c>
      <c r="B48" s="311"/>
      <c r="C48" s="311"/>
      <c r="D48" s="311"/>
      <c r="E48" s="311"/>
      <c r="F48" s="311"/>
      <c r="G48" s="311"/>
      <c r="H48" s="311"/>
      <c r="I48" s="311"/>
      <c r="J48" s="311"/>
      <c r="K48" s="311"/>
      <c r="L48" s="311"/>
      <c r="M48" s="311"/>
      <c r="N48" s="324"/>
      <c r="O48" s="324"/>
      <c r="P48" s="324"/>
      <c r="Q48" s="324"/>
      <c r="R48" s="324"/>
      <c r="S48" s="319">
        <f t="shared" si="4"/>
        <v>0</v>
      </c>
    </row>
    <row r="49" spans="1:24" ht="17.45" customHeight="1" x14ac:dyDescent="0.2">
      <c r="A49" s="537" t="s">
        <v>190</v>
      </c>
      <c r="B49" s="538"/>
      <c r="C49" s="538"/>
      <c r="D49" s="538"/>
      <c r="E49" s="538"/>
      <c r="F49" s="538"/>
      <c r="G49" s="538"/>
      <c r="H49" s="538"/>
      <c r="I49" s="538"/>
      <c r="J49" s="538"/>
      <c r="K49" s="538"/>
      <c r="L49" s="538"/>
      <c r="M49" s="538"/>
      <c r="N49" s="539"/>
      <c r="O49" s="88"/>
      <c r="P49" s="103"/>
      <c r="Q49" s="103"/>
      <c r="R49" s="103"/>
      <c r="S49" s="88"/>
    </row>
    <row r="50" spans="1:24" x14ac:dyDescent="0.2">
      <c r="A50" s="329" t="s">
        <v>26</v>
      </c>
      <c r="B50" s="326"/>
      <c r="C50" s="326"/>
      <c r="D50" s="326"/>
      <c r="E50" s="326"/>
      <c r="F50" s="326"/>
      <c r="G50" s="326"/>
      <c r="H50" s="326"/>
      <c r="I50" s="326"/>
      <c r="J50" s="326"/>
      <c r="K50" s="326"/>
      <c r="L50" s="326"/>
      <c r="M50" s="326"/>
      <c r="N50" s="328"/>
      <c r="O50" s="328"/>
      <c r="P50" s="328"/>
      <c r="Q50" s="328"/>
      <c r="R50" s="328"/>
      <c r="S50" s="319">
        <f t="shared" ref="S50:S57" si="5">SUM(C50:R50)</f>
        <v>0</v>
      </c>
    </row>
    <row r="51" spans="1:24" x14ac:dyDescent="0.2">
      <c r="A51" s="330" t="s">
        <v>191</v>
      </c>
      <c r="B51" s="326"/>
      <c r="C51" s="326"/>
      <c r="D51" s="326"/>
      <c r="E51" s="326"/>
      <c r="F51" s="326"/>
      <c r="G51" s="326"/>
      <c r="H51" s="326"/>
      <c r="I51" s="326"/>
      <c r="J51" s="326"/>
      <c r="K51" s="326"/>
      <c r="L51" s="326"/>
      <c r="M51" s="326"/>
      <c r="N51" s="326"/>
      <c r="O51" s="326"/>
      <c r="P51" s="326"/>
      <c r="Q51" s="326"/>
      <c r="R51" s="326"/>
      <c r="S51" s="319">
        <f t="shared" si="5"/>
        <v>0</v>
      </c>
    </row>
    <row r="52" spans="1:24" x14ac:dyDescent="0.2">
      <c r="A52" s="329" t="s">
        <v>106</v>
      </c>
      <c r="B52" s="326"/>
      <c r="C52" s="326"/>
      <c r="D52" s="326"/>
      <c r="E52" s="326"/>
      <c r="F52" s="326"/>
      <c r="G52" s="326"/>
      <c r="H52" s="326"/>
      <c r="I52" s="326"/>
      <c r="J52" s="326"/>
      <c r="K52" s="326"/>
      <c r="L52" s="326"/>
      <c r="M52" s="326"/>
      <c r="N52" s="328"/>
      <c r="O52" s="328"/>
      <c r="P52" s="328"/>
      <c r="Q52" s="328"/>
      <c r="R52" s="328"/>
      <c r="S52" s="319">
        <f t="shared" si="5"/>
        <v>0</v>
      </c>
    </row>
    <row r="53" spans="1:24" x14ac:dyDescent="0.2">
      <c r="A53" s="329" t="s">
        <v>57</v>
      </c>
      <c r="B53" s="326"/>
      <c r="C53" s="326"/>
      <c r="D53" s="326"/>
      <c r="E53" s="326"/>
      <c r="F53" s="326"/>
      <c r="G53" s="326"/>
      <c r="H53" s="326"/>
      <c r="I53" s="326"/>
      <c r="J53" s="326"/>
      <c r="K53" s="326"/>
      <c r="L53" s="326"/>
      <c r="M53" s="326"/>
      <c r="N53" s="328"/>
      <c r="O53" s="328"/>
      <c r="P53" s="328"/>
      <c r="Q53" s="328"/>
      <c r="R53" s="328"/>
      <c r="S53" s="319">
        <f t="shared" si="5"/>
        <v>0</v>
      </c>
    </row>
    <row r="54" spans="1:24" x14ac:dyDescent="0.2">
      <c r="A54" s="329" t="s">
        <v>58</v>
      </c>
      <c r="B54" s="326"/>
      <c r="C54" s="326"/>
      <c r="D54" s="326"/>
      <c r="E54" s="326"/>
      <c r="F54" s="326"/>
      <c r="G54" s="326"/>
      <c r="H54" s="326"/>
      <c r="I54" s="326"/>
      <c r="J54" s="326"/>
      <c r="K54" s="326"/>
      <c r="L54" s="326"/>
      <c r="M54" s="326"/>
      <c r="N54" s="328"/>
      <c r="O54" s="328"/>
      <c r="P54" s="328"/>
      <c r="Q54" s="328"/>
      <c r="R54" s="328"/>
      <c r="S54" s="319">
        <f t="shared" si="5"/>
        <v>0</v>
      </c>
    </row>
    <row r="55" spans="1:24" x14ac:dyDescent="0.2">
      <c r="A55" s="327" t="s">
        <v>50</v>
      </c>
      <c r="B55" s="326"/>
      <c r="C55" s="326"/>
      <c r="D55" s="326"/>
      <c r="E55" s="326"/>
      <c r="F55" s="326"/>
      <c r="G55" s="326"/>
      <c r="H55" s="326"/>
      <c r="I55" s="326"/>
      <c r="J55" s="326"/>
      <c r="K55" s="326"/>
      <c r="L55" s="326"/>
      <c r="M55" s="326"/>
      <c r="N55" s="326"/>
      <c r="O55" s="326"/>
      <c r="P55" s="326"/>
      <c r="Q55" s="326"/>
      <c r="R55" s="326"/>
      <c r="S55" s="319">
        <f t="shared" si="5"/>
        <v>0</v>
      </c>
    </row>
    <row r="56" spans="1:24" x14ac:dyDescent="0.2">
      <c r="A56" s="327" t="s">
        <v>59</v>
      </c>
      <c r="B56" s="326"/>
      <c r="C56" s="326"/>
      <c r="D56" s="326"/>
      <c r="E56" s="326"/>
      <c r="F56" s="326"/>
      <c r="G56" s="326"/>
      <c r="H56" s="326"/>
      <c r="I56" s="326"/>
      <c r="J56" s="326"/>
      <c r="K56" s="326"/>
      <c r="L56" s="326"/>
      <c r="M56" s="326"/>
      <c r="N56" s="326"/>
      <c r="O56" s="326"/>
      <c r="P56" s="326"/>
      <c r="Q56" s="326"/>
      <c r="R56" s="326"/>
      <c r="S56" s="319">
        <f t="shared" si="5"/>
        <v>0</v>
      </c>
    </row>
    <row r="57" spans="1:24" x14ac:dyDescent="0.2">
      <c r="A57" s="325" t="s">
        <v>4</v>
      </c>
      <c r="B57" s="311"/>
      <c r="C57" s="311"/>
      <c r="D57" s="311"/>
      <c r="E57" s="311"/>
      <c r="F57" s="311"/>
      <c r="G57" s="311"/>
      <c r="H57" s="311"/>
      <c r="I57" s="311"/>
      <c r="J57" s="311"/>
      <c r="K57" s="311"/>
      <c r="L57" s="311"/>
      <c r="M57" s="311"/>
      <c r="N57" s="324"/>
      <c r="O57" s="324"/>
      <c r="P57" s="324"/>
      <c r="Q57" s="324"/>
      <c r="R57" s="324"/>
      <c r="S57" s="319">
        <f t="shared" si="5"/>
        <v>0</v>
      </c>
    </row>
    <row r="58" spans="1:24" ht="13.5" thickBot="1" x14ac:dyDescent="0.25">
      <c r="A58" s="89" t="s">
        <v>14</v>
      </c>
      <c r="B58" s="90"/>
      <c r="C58" s="90"/>
      <c r="D58" s="90"/>
      <c r="E58" s="90"/>
      <c r="F58" s="90"/>
      <c r="G58" s="90"/>
      <c r="H58" s="90"/>
      <c r="I58" s="90"/>
      <c r="J58" s="90"/>
      <c r="K58" s="90"/>
      <c r="L58" s="90"/>
      <c r="M58" s="90"/>
      <c r="N58" s="90"/>
      <c r="O58" s="88"/>
      <c r="P58" s="103"/>
      <c r="Q58" s="103"/>
      <c r="R58" s="103"/>
      <c r="S58" s="323"/>
    </row>
    <row r="59" spans="1:24" ht="13.5" thickBot="1" x14ac:dyDescent="0.25">
      <c r="A59" s="322" t="s">
        <v>15</v>
      </c>
      <c r="B59" s="321">
        <f t="shared" ref="B59:O59" si="6">B21+B30+B39+B48+B57</f>
        <v>221095</v>
      </c>
      <c r="C59" s="321">
        <f t="shared" si="6"/>
        <v>49873.707311207298</v>
      </c>
      <c r="D59" s="321">
        <f t="shared" si="6"/>
        <v>16936.107102773767</v>
      </c>
      <c r="E59" s="321">
        <f t="shared" si="6"/>
        <v>87383.778258778257</v>
      </c>
      <c r="F59" s="321">
        <f t="shared" si="6"/>
        <v>7415.6996552829887</v>
      </c>
      <c r="G59" s="321">
        <f t="shared" si="6"/>
        <v>7289.4171877505205</v>
      </c>
      <c r="H59" s="321">
        <f t="shared" si="6"/>
        <v>7289.4171877505205</v>
      </c>
      <c r="I59" s="321">
        <f t="shared" si="6"/>
        <v>13572.826479076477</v>
      </c>
      <c r="J59" s="321">
        <f t="shared" si="6"/>
        <v>0</v>
      </c>
      <c r="K59" s="321">
        <f t="shared" si="6"/>
        <v>0</v>
      </c>
      <c r="L59" s="321">
        <f t="shared" si="6"/>
        <v>0</v>
      </c>
      <c r="M59" s="321">
        <f t="shared" si="6"/>
        <v>0</v>
      </c>
      <c r="N59" s="321">
        <f t="shared" si="6"/>
        <v>4324.7905643738968</v>
      </c>
      <c r="O59" s="321">
        <f t="shared" si="6"/>
        <v>14018.459395542726</v>
      </c>
      <c r="P59" s="320"/>
      <c r="Q59" s="320"/>
      <c r="R59" s="320">
        <f>R21+R30+R39+R48+R57</f>
        <v>0</v>
      </c>
      <c r="S59" s="319">
        <f>SUM(C59:R59)</f>
        <v>208104.2031425364</v>
      </c>
      <c r="V59" s="91"/>
      <c r="W59" s="91"/>
      <c r="X59" s="92"/>
    </row>
    <row r="60" spans="1:24" x14ac:dyDescent="0.2">
      <c r="A60" s="93" t="s">
        <v>60</v>
      </c>
      <c r="B60" s="318"/>
      <c r="C60" s="318"/>
      <c r="D60" s="318"/>
      <c r="E60" s="318"/>
      <c r="F60" s="318"/>
      <c r="G60" s="318"/>
      <c r="H60" s="318"/>
      <c r="I60" s="318"/>
      <c r="J60" s="318"/>
      <c r="K60" s="318"/>
      <c r="L60" s="318"/>
      <c r="M60" s="318"/>
      <c r="N60" s="317"/>
      <c r="O60" s="316"/>
      <c r="P60" s="315"/>
      <c r="Q60" s="315"/>
      <c r="R60" s="315"/>
      <c r="S60" s="312"/>
      <c r="V60" s="91"/>
      <c r="W60" s="91"/>
    </row>
    <row r="61" spans="1:24" x14ac:dyDescent="0.2">
      <c r="A61" s="94" t="s">
        <v>61</v>
      </c>
      <c r="B61" s="314"/>
      <c r="C61" s="314"/>
      <c r="D61" s="314"/>
      <c r="E61" s="314"/>
      <c r="F61" s="314"/>
      <c r="G61" s="314"/>
      <c r="H61" s="314"/>
      <c r="I61" s="314"/>
      <c r="J61" s="314"/>
      <c r="K61" s="314"/>
      <c r="L61" s="314"/>
      <c r="M61" s="314"/>
      <c r="N61" s="314"/>
      <c r="O61" s="313"/>
      <c r="P61" s="313"/>
      <c r="Q61" s="313"/>
      <c r="R61" s="313"/>
      <c r="S61" s="312"/>
    </row>
  </sheetData>
  <mergeCells count="5">
    <mergeCell ref="A40:N40"/>
    <mergeCell ref="A49:N49"/>
    <mergeCell ref="A22:N22"/>
    <mergeCell ref="A31:N31"/>
    <mergeCell ref="A6:N6"/>
  </mergeCells>
  <pageMargins left="0.23" right="0.27" top="0.48" bottom="0.28999999999999998" header="0" footer="0"/>
  <pageSetup scale="63" orientation="landscape" r:id="rId1"/>
  <headerFooter alignWithMargins="0">
    <oddHeader>&amp;LPage &amp;P of &amp;N&amp;COne-Stop MOU Cost Sharing Budget&amp;RDate Printed: &amp;D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94D3AC7046BE4989443BD42809BA74" ma:contentTypeVersion="4" ma:contentTypeDescription="Create a new document." ma:contentTypeScope="" ma:versionID="aaf5002b1bbbbb73132eafbe205b414c">
  <xsd:schema xmlns:xsd="http://www.w3.org/2001/XMLSchema" xmlns:xs="http://www.w3.org/2001/XMLSchema" xmlns:p="http://schemas.microsoft.com/office/2006/metadata/properties" xmlns:ns2="505210d1-2742-4e4e-9905-a5ee7acf2af9" targetNamespace="http://schemas.microsoft.com/office/2006/metadata/properties" ma:root="true" ma:fieldsID="3a5efaa769a9caa7293f02518f08d947" ns2:_="">
    <xsd:import namespace="505210d1-2742-4e4e-9905-a5ee7acf2af9"/>
    <xsd:element name="properties">
      <xsd:complexType>
        <xsd:sequence>
          <xsd:element name="documentManagement">
            <xsd:complexType>
              <xsd:all>
                <xsd:element ref="ns2:Effective" minOccurs="0"/>
                <xsd:element ref="ns2:Expiration" minOccurs="0"/>
                <xsd:element ref="ns2:Category"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210d1-2742-4e4e-9905-a5ee7acf2af9" elementFormDefault="qualified">
    <xsd:import namespace="http://schemas.microsoft.com/office/2006/documentManagement/types"/>
    <xsd:import namespace="http://schemas.microsoft.com/office/infopath/2007/PartnerControls"/>
    <xsd:element name="Effective" ma:index="8" nillable="true" ma:displayName="Effective" ma:internalName="Effective">
      <xsd:simpleType>
        <xsd:restriction base="dms:Text">
          <xsd:maxLength value="255"/>
        </xsd:restriction>
      </xsd:simpleType>
    </xsd:element>
    <xsd:element name="Expiration" ma:index="9" nillable="true" ma:displayName="Revision Date" ma:internalName="Expiration">
      <xsd:simpleType>
        <xsd:restriction base="dms:Text">
          <xsd:maxLength value="255"/>
        </xsd:restriction>
      </xsd:simpleType>
    </xsd:element>
    <xsd:element name="Category" ma:index="10" nillable="true" ma:displayName="Category" ma:format="Dropdown" ma:internalName="Category">
      <xsd:simpleType>
        <xsd:restriction base="dms:Choice">
          <xsd:enumeration value="AJC &amp; WIOA"/>
          <xsd:enumeration value="ETPL"/>
          <xsd:enumeration value="Incumbent Worker"/>
          <xsd:enumeration value="Rapid Response"/>
          <xsd:enumeration value="SCSEP"/>
          <xsd:enumeration value="Vets"/>
          <xsd:enumeration value="WARN"/>
        </xsd:restriction>
      </xsd:simpleType>
    </xsd:element>
    <xsd:element name="Document_x0020_Type" ma:index="11" nillable="true" ma:displayName="Document Type" ma:default="Policy" ma:format="Dropdown" ma:internalName="Document_x0020_Type">
      <xsd:simpleType>
        <xsd:restriction base="dms:Choice">
          <xsd:enumeration value="Policy"/>
          <xsd:enumeration value="Guidance/Procedure"/>
          <xsd:enumeration value="Memo"/>
          <xsd:enumeration value="Manual"/>
          <xsd:enumeration value="Purpose/Subject"/>
          <xsd:enumeration value="Audience (Applies 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ffective xmlns="505210d1-2742-4e4e-9905-a5ee7acf2af9">1/1/2025</Effective>
    <Category xmlns="505210d1-2742-4e4e-9905-a5ee7acf2af9">AJC &amp; WIOA</Category>
    <Document_x0020_Type xmlns="505210d1-2742-4e4e-9905-a5ee7acf2af9">Guidance/Procedure</Document_x0020_Type>
    <Expiration xmlns="505210d1-2742-4e4e-9905-a5ee7acf2af9" xsi:nil="true"/>
  </documentManagement>
</p:properties>
</file>

<file path=customXml/itemProps1.xml><?xml version="1.0" encoding="utf-8"?>
<ds:datastoreItem xmlns:ds="http://schemas.openxmlformats.org/officeDocument/2006/customXml" ds:itemID="{489D957B-6B5B-414F-8F6B-A819A91143B1}"/>
</file>

<file path=customXml/itemProps2.xml><?xml version="1.0" encoding="utf-8"?>
<ds:datastoreItem xmlns:ds="http://schemas.openxmlformats.org/officeDocument/2006/customXml" ds:itemID="{1E504EF5-57A4-406A-9E66-BE45CEF8A2C8}">
  <ds:schemaRefs>
    <ds:schemaRef ds:uri="http://schemas.microsoft.com/sharepoint/v3/contenttype/forms"/>
  </ds:schemaRefs>
</ds:datastoreItem>
</file>

<file path=customXml/itemProps3.xml><?xml version="1.0" encoding="utf-8"?>
<ds:datastoreItem xmlns:ds="http://schemas.openxmlformats.org/officeDocument/2006/customXml" ds:itemID="{9C4BECBE-6129-4AAB-B63E-46A6A4B137BF}">
  <ds:schemaRefs>
    <ds:schemaRef ds:uri="http://purl.org/dc/terms/"/>
    <ds:schemaRef ds:uri="http://purl.org/dc/elements/1.1/"/>
    <ds:schemaRef ds:uri="http://schemas.microsoft.com/office/2006/documentManagement/types"/>
    <ds:schemaRef ds:uri="66f78660-a6cb-4506-b50a-8a4ece4cdc76"/>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68e548d1-f558-427f-aa24-b6868b1bf12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 Budget</vt:lpstr>
      <vt:lpstr>B. Allocation Method (2)</vt:lpstr>
      <vt:lpstr>C. Cost Sharing</vt:lpstr>
      <vt:lpstr>D(1). Non-Cash Committments</vt:lpstr>
      <vt:lpstr>D(2). Goods &amp; Services</vt:lpstr>
      <vt:lpstr>E. Quarterly Reconciliation</vt:lpstr>
      <vt:lpstr>F. Cost Sharing Rollup</vt:lpstr>
      <vt:lpstr>'B. Allocation Method (2)'!Print_Area</vt:lpstr>
      <vt:lpstr>'C. Cost Sharing'!Print_Area</vt:lpstr>
      <vt:lpstr>'F. Cost Sharing Rollup'!Print_Area</vt:lpstr>
      <vt:lpstr>'A. Budget'!Print_Titles</vt:lpstr>
      <vt:lpstr>'D(2). Goods &amp; Services'!Print_Titles</vt:lpstr>
      <vt:lpstr>'E. Quarterly Reconciliation'!Print_Titles</vt:lpstr>
    </vt:vector>
  </TitlesOfParts>
  <Company>Ohio Department of Job and Family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24-005 - Governance for One-Stop Delivery System: Example Budget Planning Workbook </dc:title>
  <dc:creator>Ronald J. Weber</dc:creator>
  <cp:lastModifiedBy>Wetherby, Amy F (ELC)</cp:lastModifiedBy>
  <cp:lastPrinted>2014-12-09T21:42:17Z</cp:lastPrinted>
  <dcterms:created xsi:type="dcterms:W3CDTF">2004-07-08T17:27:33Z</dcterms:created>
  <dcterms:modified xsi:type="dcterms:W3CDTF">2025-03-11T13:38:15Z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0x0101007494D3AC7046BE4989443BD42809BA74</vt:lpwstr>
  </property>
</Properties>
</file>